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ccounting\Samantha\Budgets\FY24\"/>
    </mc:Choice>
  </mc:AlternateContent>
  <xr:revisionPtr revIDLastSave="0" documentId="13_ncr:1_{CD0265E8-D2B3-400D-8F22-0DC952A0296C}" xr6:coauthVersionLast="47" xr6:coauthVersionMax="47" xr10:uidLastSave="{00000000-0000-0000-0000-000000000000}"/>
  <bookViews>
    <workbookView xWindow="28680" yWindow="-120" windowWidth="29040" windowHeight="15840" activeTab="4" xr2:uid="{936934B4-F364-4B3E-8384-66701EC36A60}"/>
  </bookViews>
  <sheets>
    <sheet name="Cover" sheetId="2" r:id="rId1"/>
    <sheet name="Comb Funds by Fn" sheetId="1" r:id="rId2"/>
    <sheet name="GF by Fn" sheetId="3" r:id="rId3"/>
    <sheet name="FS Fund 240" sheetId="4" r:id="rId4"/>
    <sheet name="DS Fund 599" sheetId="5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9" i="4" l="1"/>
  <c r="D47" i="3"/>
  <c r="E38" i="3"/>
  <c r="D38" i="3"/>
  <c r="D13" i="3"/>
  <c r="D14" i="1"/>
  <c r="F39" i="1"/>
  <c r="D22" i="4"/>
  <c r="D21" i="4"/>
  <c r="D25" i="4"/>
  <c r="J35" i="4"/>
  <c r="J21" i="4"/>
  <c r="J22" i="4"/>
  <c r="F18" i="3"/>
  <c r="F19" i="3"/>
  <c r="F20" i="3"/>
  <c r="F21" i="3"/>
  <c r="F22" i="3"/>
  <c r="F23" i="3"/>
  <c r="F24" i="3"/>
  <c r="F28" i="3"/>
  <c r="F34" i="3"/>
  <c r="F17" i="3"/>
  <c r="F16" i="3"/>
  <c r="F12" i="3"/>
  <c r="F11" i="3"/>
  <c r="F10" i="3"/>
  <c r="F9" i="3"/>
  <c r="J25" i="4" l="1"/>
  <c r="J38" i="5" l="1"/>
  <c r="H38" i="5"/>
  <c r="F38" i="5"/>
  <c r="D38" i="5"/>
  <c r="J33" i="5"/>
  <c r="J42" i="5" s="1"/>
  <c r="J29" i="5"/>
  <c r="H29" i="5"/>
  <c r="F29" i="5"/>
  <c r="D29" i="5"/>
  <c r="H27" i="5"/>
  <c r="J23" i="5"/>
  <c r="H23" i="5"/>
  <c r="H33" i="5" s="1"/>
  <c r="H42" i="5" s="1"/>
  <c r="F23" i="5"/>
  <c r="F33" i="5" s="1"/>
  <c r="F42" i="5" s="1"/>
  <c r="D23" i="5"/>
  <c r="D33" i="5" s="1"/>
  <c r="D42" i="5" s="1"/>
  <c r="D45" i="5" s="1"/>
  <c r="J44" i="4"/>
  <c r="H44" i="4"/>
  <c r="F44" i="4"/>
  <c r="D44" i="4"/>
  <c r="H35" i="4"/>
  <c r="F35" i="4"/>
  <c r="D35" i="4"/>
  <c r="H25" i="4"/>
  <c r="H27" i="4" s="1"/>
  <c r="H39" i="4" s="1"/>
  <c r="H48" i="4" s="1"/>
  <c r="F25" i="4"/>
  <c r="F27" i="4" s="1"/>
  <c r="F39" i="4" s="1"/>
  <c r="F48" i="4" s="1"/>
  <c r="D27" i="4"/>
  <c r="J18" i="4"/>
  <c r="H18" i="4"/>
  <c r="F18" i="4"/>
  <c r="D18" i="4"/>
  <c r="J12" i="4"/>
  <c r="J27" i="4" s="1"/>
  <c r="J48" i="4" s="1"/>
  <c r="H12" i="4"/>
  <c r="F12" i="4"/>
  <c r="D12" i="4"/>
  <c r="F51" i="3"/>
  <c r="F47" i="3"/>
  <c r="E47" i="3"/>
  <c r="G46" i="3"/>
  <c r="G45" i="3"/>
  <c r="G47" i="3" s="1"/>
  <c r="D45" i="3"/>
  <c r="D42" i="3"/>
  <c r="D49" i="3" s="1"/>
  <c r="D52" i="3" s="1"/>
  <c r="E51" i="3" s="1"/>
  <c r="G34" i="3"/>
  <c r="D32" i="3"/>
  <c r="G28" i="3"/>
  <c r="G24" i="3"/>
  <c r="G23" i="3"/>
  <c r="G22" i="3"/>
  <c r="G21" i="3"/>
  <c r="G20" i="3"/>
  <c r="G19" i="3"/>
  <c r="G18" i="3"/>
  <c r="G16" i="3"/>
  <c r="F13" i="3"/>
  <c r="E13" i="3"/>
  <c r="E42" i="3" s="1"/>
  <c r="G12" i="3"/>
  <c r="G11" i="3"/>
  <c r="G10" i="3"/>
  <c r="G9" i="3"/>
  <c r="H61" i="1"/>
  <c r="F61" i="1"/>
  <c r="D61" i="1"/>
  <c r="H56" i="1"/>
  <c r="D56" i="1"/>
  <c r="D57" i="1" s="1"/>
  <c r="H55" i="1"/>
  <c r="F55" i="1"/>
  <c r="F57" i="1" s="1"/>
  <c r="E55" i="1"/>
  <c r="E57" i="1" s="1"/>
  <c r="H48" i="1"/>
  <c r="F48" i="1"/>
  <c r="D48" i="1"/>
  <c r="D38" i="1"/>
  <c r="F37" i="3" s="1"/>
  <c r="G37" i="3" s="1"/>
  <c r="D37" i="1"/>
  <c r="F36" i="3" s="1"/>
  <c r="G36" i="3" s="1"/>
  <c r="D36" i="1"/>
  <c r="F35" i="3" s="1"/>
  <c r="G35" i="3" s="1"/>
  <c r="D34" i="1"/>
  <c r="F33" i="3" s="1"/>
  <c r="G33" i="3" s="1"/>
  <c r="H33" i="1"/>
  <c r="H39" i="1" s="1"/>
  <c r="D33" i="1"/>
  <c r="F32" i="3" s="1"/>
  <c r="G32" i="3" s="1"/>
  <c r="D32" i="1"/>
  <c r="F31" i="3" s="1"/>
  <c r="G31" i="3" s="1"/>
  <c r="D31" i="1"/>
  <c r="F30" i="3" s="1"/>
  <c r="G30" i="3" s="1"/>
  <c r="D30" i="1"/>
  <c r="F29" i="3" s="1"/>
  <c r="G29" i="3" s="1"/>
  <c r="D28" i="1"/>
  <c r="F27" i="3" s="1"/>
  <c r="G27" i="3" s="1"/>
  <c r="D27" i="1"/>
  <c r="F26" i="3" s="1"/>
  <c r="G26" i="3" s="1"/>
  <c r="D26" i="1"/>
  <c r="H13" i="1"/>
  <c r="H12" i="1"/>
  <c r="F12" i="1"/>
  <c r="F14" i="1" s="1"/>
  <c r="F43" i="1" s="1"/>
  <c r="H11" i="1"/>
  <c r="H10" i="1"/>
  <c r="H14" i="1" l="1"/>
  <c r="H43" i="1" s="1"/>
  <c r="H52" i="1" s="1"/>
  <c r="H59" i="1" s="1"/>
  <c r="H62" i="1" s="1"/>
  <c r="H57" i="1"/>
  <c r="F59" i="1"/>
  <c r="F62" i="1" s="1"/>
  <c r="D39" i="1"/>
  <c r="D43" i="1" s="1"/>
  <c r="E49" i="3"/>
  <c r="E52" i="3" s="1"/>
  <c r="F25" i="3"/>
  <c r="F38" i="3" s="1"/>
  <c r="D39" i="4"/>
  <c r="D48" i="4" s="1"/>
  <c r="D51" i="4" s="1"/>
  <c r="F50" i="4" s="1"/>
  <c r="F51" i="4" s="1"/>
  <c r="J50" i="4" s="1"/>
  <c r="J51" i="4" s="1"/>
  <c r="G13" i="3"/>
  <c r="F44" i="5"/>
  <c r="H44" i="5"/>
  <c r="H45" i="5" s="1"/>
  <c r="F45" i="5"/>
  <c r="J44" i="5" s="1"/>
  <c r="J45" i="5" s="1"/>
  <c r="H50" i="4"/>
  <c r="H51" i="4" s="1"/>
  <c r="G17" i="3"/>
  <c r="D52" i="1" l="1"/>
  <c r="D59" i="1" s="1"/>
  <c r="D62" i="1" s="1"/>
  <c r="F42" i="3"/>
  <c r="F49" i="3" s="1"/>
  <c r="F52" i="3" s="1"/>
  <c r="G25" i="3"/>
  <c r="G38" i="3" l="1"/>
  <c r="G42" i="3" s="1"/>
  <c r="G49" i="3" s="1"/>
</calcChain>
</file>

<file path=xl/sharedStrings.xml><?xml version="1.0" encoding="utf-8"?>
<sst xmlns="http://schemas.openxmlformats.org/spreadsheetml/2006/main" count="216" uniqueCount="116">
  <si>
    <t>Lewisville Independent School District</t>
  </si>
  <si>
    <t>Combined Funds - General, Child Nutrition, and Debt Service</t>
  </si>
  <si>
    <t>General</t>
  </si>
  <si>
    <t>Child Nutrition</t>
  </si>
  <si>
    <t>Debt Service</t>
  </si>
  <si>
    <t>Fund</t>
  </si>
  <si>
    <t>Item #</t>
  </si>
  <si>
    <t>Revenues</t>
  </si>
  <si>
    <t>Property Tax Revenue</t>
  </si>
  <si>
    <t>Other Local Revenue</t>
  </si>
  <si>
    <t>State Revenue</t>
  </si>
  <si>
    <t>Federal Revenue</t>
  </si>
  <si>
    <t xml:space="preserve">    Total Revenues</t>
  </si>
  <si>
    <t>Expenditures</t>
  </si>
  <si>
    <t>Instruction</t>
  </si>
  <si>
    <t>Instructional Resources &amp; Media Services</t>
  </si>
  <si>
    <t>Curriculum &amp; Staff Development</t>
  </si>
  <si>
    <t>Instruction Leadership</t>
  </si>
  <si>
    <t>School Leadership</t>
  </si>
  <si>
    <t>Guidance, Counseling, &amp; Evaluation Services</t>
  </si>
  <si>
    <t>Social Work Services</t>
  </si>
  <si>
    <t>Health Services</t>
  </si>
  <si>
    <t>Student Transportation</t>
  </si>
  <si>
    <t>Food Service</t>
  </si>
  <si>
    <t>Cocurricular/Extracurricular Activities</t>
  </si>
  <si>
    <t>General Administration</t>
  </si>
  <si>
    <t>Plant Maintenance and Operations</t>
  </si>
  <si>
    <t>Security and Monitoring Services</t>
  </si>
  <si>
    <t>Data Processing Services</t>
  </si>
  <si>
    <t>Community Services</t>
  </si>
  <si>
    <t>Facilities Acquisition and Construction</t>
  </si>
  <si>
    <t>Contracted Instructional Services</t>
  </si>
  <si>
    <t>Payments to Fiscal Agents/Shared Service</t>
  </si>
  <si>
    <t>Juvenile Justice Alternative Ed. Program</t>
  </si>
  <si>
    <t>Other Intergovernmental Charges</t>
  </si>
  <si>
    <t xml:space="preserve">    Total Expenditures</t>
  </si>
  <si>
    <t>Excess(Deficiencies)</t>
  </si>
  <si>
    <t>Revenue over Expenditures</t>
  </si>
  <si>
    <t>Other Financing Resources ( Uses)</t>
  </si>
  <si>
    <t xml:space="preserve">  Other Resources</t>
  </si>
  <si>
    <t xml:space="preserve">  Other Uses</t>
  </si>
  <si>
    <t xml:space="preserve">    Total Other Financing Resources (Uses)</t>
  </si>
  <si>
    <t>Excess (Deficiencies) of Revenues</t>
  </si>
  <si>
    <t>Over Expenditures</t>
  </si>
  <si>
    <t>Other Financing Resources (Uses)</t>
  </si>
  <si>
    <t xml:space="preserve">  Other Resources (ESSER III)</t>
  </si>
  <si>
    <t>Net Change in Fund Balance</t>
  </si>
  <si>
    <t>Fund Balance, beginning, 9/1</t>
  </si>
  <si>
    <t xml:space="preserve">   Fund Balance, ending, 8/31</t>
  </si>
  <si>
    <t>For The</t>
  </si>
  <si>
    <t>2023-2024</t>
  </si>
  <si>
    <t>Fiscal Year</t>
  </si>
  <si>
    <t>(Fiscal Year Ending August 31, 2024)</t>
  </si>
  <si>
    <t>General Fund</t>
  </si>
  <si>
    <t>Change from</t>
  </si>
  <si>
    <t>2022-23 Adopted</t>
  </si>
  <si>
    <t>Audited</t>
  </si>
  <si>
    <t>Budget to</t>
  </si>
  <si>
    <t>Actual</t>
  </si>
  <si>
    <t>Adopted Budget</t>
  </si>
  <si>
    <t>2023-24</t>
  </si>
  <si>
    <t>FY 2021-22</t>
  </si>
  <si>
    <t>FY 2022-23</t>
  </si>
  <si>
    <t>FY 2023-24</t>
  </si>
  <si>
    <t>Excess (Deficiencies) of</t>
  </si>
  <si>
    <t>Revenues over Expenditures</t>
  </si>
  <si>
    <t>Child Nutrition Fund</t>
  </si>
  <si>
    <t>Adopted</t>
  </si>
  <si>
    <t>Projected</t>
  </si>
  <si>
    <t xml:space="preserve"> Budget</t>
  </si>
  <si>
    <t>Budget</t>
  </si>
  <si>
    <t>2016-17</t>
  </si>
  <si>
    <t>Local Revenues</t>
  </si>
  <si>
    <t>Food Service Activity</t>
  </si>
  <si>
    <t>Other</t>
  </si>
  <si>
    <t>Total Local Revenues</t>
  </si>
  <si>
    <t>State Revenues</t>
  </si>
  <si>
    <t>Program Revenue Distributed by TEA</t>
  </si>
  <si>
    <t>TRS on Behalf</t>
  </si>
  <si>
    <t>Total State Revenues</t>
  </si>
  <si>
    <t>Federal Revenues</t>
  </si>
  <si>
    <t>Federal Breakfast Reimbursement</t>
  </si>
  <si>
    <t>Federal Lunch Reimbursement</t>
  </si>
  <si>
    <t>USDA Commodities</t>
  </si>
  <si>
    <t>Other Federal Revenues</t>
  </si>
  <si>
    <t>Total Federal Revenues</t>
  </si>
  <si>
    <t>61XX</t>
  </si>
  <si>
    <t>Payroll</t>
  </si>
  <si>
    <t>62XX</t>
  </si>
  <si>
    <t>Contracted Services</t>
  </si>
  <si>
    <t>63XX</t>
  </si>
  <si>
    <t>Supplies and Materials</t>
  </si>
  <si>
    <t>64XX</t>
  </si>
  <si>
    <t>Other Operating Costs</t>
  </si>
  <si>
    <t>66XX</t>
  </si>
  <si>
    <t>Capital Outlay</t>
  </si>
  <si>
    <t>Excess (Deficiencies) of Revenues and</t>
  </si>
  <si>
    <t>Other Financial Resources Over Expenditures</t>
  </si>
  <si>
    <t>and Other Financial Uses</t>
  </si>
  <si>
    <t>Debt Service Fund</t>
  </si>
  <si>
    <t>$        0.3809*</t>
  </si>
  <si>
    <t xml:space="preserve">Audited </t>
  </si>
  <si>
    <t>Current Property Tax Collections</t>
  </si>
  <si>
    <t>Delinquent Property Tax Collections</t>
  </si>
  <si>
    <t>Penalties and Interest</t>
  </si>
  <si>
    <t>Interest Earnings</t>
  </si>
  <si>
    <t>Other local revenue</t>
  </si>
  <si>
    <t>Foundation School Prog Revenue</t>
  </si>
  <si>
    <t>Federal Program Revenues</t>
  </si>
  <si>
    <t>Principal on Bonds</t>
  </si>
  <si>
    <t>Interest on Bonds</t>
  </si>
  <si>
    <t>Other Debt Service Fees</t>
  </si>
  <si>
    <t xml:space="preserve">  Other Resources - ESSER Offset</t>
  </si>
  <si>
    <t>Adopted by Board of School Trustees</t>
  </si>
  <si>
    <t>Adopted Budget for the Fiscal Year Ending August 31, 2024</t>
  </si>
  <si>
    <t>Adoped Tax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</si>
</sst>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mmmm\ d\,\ yyyy"/>
    <numFmt numFmtId="167" formatCode="_(&quot;$&quot;* #,##0.00000_);_(&quot;$&quot;* \(#,##0.00000\);_(&quot;$&quot;* &quot;-&quot;?????_);_(@_)"/>
    <numFmt numFmtId="168" formatCode="0.0%"/>
    <numFmt numFmtId="169" formatCode="0.00000"/>
    <numFmt numFmtId="170" formatCode="_(* #,##0.000000_);_(* \(#,##0.000000\);_(* &quot;-&quot;??_);_(@_)"/>
    <numFmt numFmtId="171" formatCode="_(&quot;$&quot;* #,##0.0000_);_(&quot;$&quot;* \(#,##0.0000\);_(&quot;$&quot;* &quot;-&quot;???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24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8"/>
      <color indexed="8"/>
      <name val="Times New Roman"/>
      <family val="1"/>
    </font>
    <font>
      <b/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8" fillId="2" borderId="0"/>
    <xf numFmtId="0" fontId="5" fillId="0" borderId="0"/>
    <xf numFmtId="43" fontId="5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4"/>
    <xf numFmtId="0" fontId="7" fillId="0" borderId="0" xfId="4" applyFont="1"/>
    <xf numFmtId="38" fontId="5" fillId="0" borderId="0" xfId="4" applyNumberFormat="1"/>
    <xf numFmtId="6" fontId="5" fillId="0" borderId="0" xfId="4" applyNumberFormat="1"/>
    <xf numFmtId="6" fontId="6" fillId="0" borderId="0" xfId="4" applyNumberFormat="1" applyFont="1" applyAlignment="1">
      <alignment horizontal="right"/>
    </xf>
    <xf numFmtId="6" fontId="6" fillId="0" borderId="0" xfId="4" applyNumberFormat="1" applyFont="1" applyAlignment="1">
      <alignment horizontal="center"/>
    </xf>
    <xf numFmtId="38" fontId="6" fillId="0" borderId="0" xfId="4" applyNumberFormat="1" applyFont="1" applyAlignment="1">
      <alignment horizontal="right"/>
    </xf>
    <xf numFmtId="6" fontId="6" fillId="0" borderId="1" xfId="4" applyNumberFormat="1" applyFont="1" applyBorder="1" applyAlignment="1">
      <alignment horizontal="center"/>
    </xf>
    <xf numFmtId="0" fontId="6" fillId="0" borderId="0" xfId="4" applyFont="1"/>
    <xf numFmtId="0" fontId="5" fillId="0" borderId="0" xfId="4" applyAlignment="1">
      <alignment horizontal="left"/>
    </xf>
    <xf numFmtId="164" fontId="5" fillId="0" borderId="0" xfId="2" applyNumberFormat="1" applyFont="1" applyFill="1"/>
    <xf numFmtId="10" fontId="0" fillId="0" borderId="0" xfId="3" applyNumberFormat="1" applyFont="1" applyFill="1"/>
    <xf numFmtId="165" fontId="5" fillId="0" borderId="0" xfId="1" applyNumberFormat="1" applyFont="1" applyFill="1"/>
    <xf numFmtId="165" fontId="5" fillId="0" borderId="0" xfId="5" applyNumberFormat="1" applyFont="1" applyFill="1"/>
    <xf numFmtId="41" fontId="5" fillId="0" borderId="0" xfId="4" applyNumberFormat="1"/>
    <xf numFmtId="0" fontId="6" fillId="0" borderId="0" xfId="4" applyFont="1" applyAlignment="1">
      <alignment horizontal="left"/>
    </xf>
    <xf numFmtId="38" fontId="5" fillId="0" borderId="2" xfId="4" applyNumberFormat="1" applyBorder="1"/>
    <xf numFmtId="0" fontId="5" fillId="0" borderId="0" xfId="4" applyAlignment="1">
      <alignment horizontal="left" indent="1"/>
    </xf>
    <xf numFmtId="165" fontId="4" fillId="0" borderId="0" xfId="1" applyNumberFormat="1" applyFont="1" applyFill="1"/>
    <xf numFmtId="0" fontId="5" fillId="0" borderId="0" xfId="4" applyAlignment="1">
      <alignment textRotation="45"/>
    </xf>
    <xf numFmtId="165" fontId="5" fillId="0" borderId="2" xfId="1" applyNumberFormat="1" applyFont="1" applyFill="1" applyBorder="1"/>
    <xf numFmtId="165" fontId="5" fillId="0" borderId="0" xfId="1" applyNumberFormat="1" applyFont="1" applyFill="1" applyBorder="1"/>
    <xf numFmtId="41" fontId="5" fillId="0" borderId="1" xfId="4" applyNumberFormat="1" applyBorder="1"/>
    <xf numFmtId="41" fontId="5" fillId="0" borderId="2" xfId="4" applyNumberFormat="1" applyBorder="1"/>
    <xf numFmtId="41" fontId="5" fillId="0" borderId="1" xfId="4" applyNumberFormat="1" applyBorder="1" applyAlignment="1">
      <alignment horizontal="right"/>
    </xf>
    <xf numFmtId="41" fontId="5" fillId="0" borderId="0" xfId="4" applyNumberFormat="1" applyAlignment="1">
      <alignment horizontal="right"/>
    </xf>
    <xf numFmtId="165" fontId="5" fillId="0" borderId="0" xfId="4" applyNumberFormat="1"/>
    <xf numFmtId="165" fontId="5" fillId="0" borderId="2" xfId="4" applyNumberFormat="1" applyBorder="1"/>
    <xf numFmtId="164" fontId="5" fillId="0" borderId="3" xfId="2" applyNumberFormat="1" applyFont="1" applyFill="1" applyBorder="1"/>
    <xf numFmtId="41" fontId="5" fillId="0" borderId="0" xfId="6" applyNumberFormat="1" applyAlignment="1">
      <alignment horizontal="right"/>
    </xf>
    <xf numFmtId="164" fontId="5" fillId="0" borderId="4" xfId="2" applyNumberFormat="1" applyFont="1" applyFill="1" applyBorder="1"/>
    <xf numFmtId="5" fontId="5" fillId="0" borderId="0" xfId="4" applyNumberFormat="1"/>
    <xf numFmtId="0" fontId="8" fillId="2" borderId="0" xfId="7" quotePrefix="1"/>
    <xf numFmtId="0" fontId="8" fillId="2" borderId="0" xfId="7"/>
    <xf numFmtId="0" fontId="8" fillId="2" borderId="5" xfId="7" applyBorder="1"/>
    <xf numFmtId="0" fontId="8" fillId="2" borderId="6" xfId="7" applyBorder="1"/>
    <xf numFmtId="0" fontId="8" fillId="2" borderId="7" xfId="7" applyBorder="1"/>
    <xf numFmtId="0" fontId="8" fillId="2" borderId="8" xfId="7" applyBorder="1"/>
    <xf numFmtId="0" fontId="8" fillId="2" borderId="9" xfId="7" applyBorder="1"/>
    <xf numFmtId="0" fontId="9" fillId="3" borderId="8" xfId="7" applyFont="1" applyFill="1" applyBorder="1"/>
    <xf numFmtId="0" fontId="9" fillId="3" borderId="0" xfId="7" applyFont="1" applyFill="1"/>
    <xf numFmtId="0" fontId="10" fillId="3" borderId="0" xfId="7" applyFont="1" applyFill="1" applyAlignment="1">
      <alignment horizontal="centerContinuous"/>
    </xf>
    <xf numFmtId="0" fontId="9" fillId="3" borderId="0" xfId="7" applyFont="1" applyFill="1" applyAlignment="1">
      <alignment horizontal="centerContinuous"/>
    </xf>
    <xf numFmtId="0" fontId="11" fillId="3" borderId="8" xfId="7" applyFont="1" applyFill="1" applyBorder="1" applyAlignment="1">
      <alignment horizontal="centerContinuous"/>
    </xf>
    <xf numFmtId="0" fontId="10" fillId="3" borderId="8" xfId="7" applyFont="1" applyFill="1" applyBorder="1" applyAlignment="1">
      <alignment horizontal="centerContinuous"/>
    </xf>
    <xf numFmtId="0" fontId="10" fillId="3" borderId="10" xfId="7" applyFont="1" applyFill="1" applyBorder="1" applyAlignment="1">
      <alignment horizontal="centerContinuous"/>
    </xf>
    <xf numFmtId="0" fontId="10" fillId="3" borderId="11" xfId="7" applyFont="1" applyFill="1" applyBorder="1" applyAlignment="1">
      <alignment horizontal="centerContinuous"/>
    </xf>
    <xf numFmtId="0" fontId="9" fillId="3" borderId="11" xfId="7" applyFont="1" applyFill="1" applyBorder="1" applyAlignment="1">
      <alignment horizontal="centerContinuous"/>
    </xf>
    <xf numFmtId="0" fontId="8" fillId="2" borderId="12" xfId="7" applyBorder="1"/>
    <xf numFmtId="0" fontId="10" fillId="2" borderId="0" xfId="7" applyFont="1" applyAlignment="1">
      <alignment horizontal="centerContinuous"/>
    </xf>
    <xf numFmtId="0" fontId="9" fillId="2" borderId="0" xfId="7" applyFont="1" applyAlignment="1">
      <alignment horizontal="centerContinuous"/>
    </xf>
    <xf numFmtId="0" fontId="9" fillId="3" borderId="5" xfId="7" applyFont="1" applyFill="1" applyBorder="1"/>
    <xf numFmtId="0" fontId="9" fillId="3" borderId="6" xfId="7" applyFont="1" applyFill="1" applyBorder="1"/>
    <xf numFmtId="0" fontId="12" fillId="3" borderId="8" xfId="7" applyFont="1" applyFill="1" applyBorder="1" applyAlignment="1">
      <alignment horizontal="centerContinuous"/>
    </xf>
    <xf numFmtId="0" fontId="9" fillId="3" borderId="8" xfId="7" applyFont="1" applyFill="1" applyBorder="1" applyAlignment="1">
      <alignment horizontal="centerContinuous"/>
    </xf>
    <xf numFmtId="0" fontId="9" fillId="2" borderId="8" xfId="7" applyFont="1" applyBorder="1" applyAlignment="1">
      <alignment horizontal="centerContinuous"/>
    </xf>
    <xf numFmtId="0" fontId="9" fillId="2" borderId="10" xfId="7" applyFont="1" applyBorder="1" applyAlignment="1">
      <alignment horizontal="centerContinuous"/>
    </xf>
    <xf numFmtId="0" fontId="9" fillId="2" borderId="11" xfId="7" applyFont="1" applyBorder="1" applyAlignment="1">
      <alignment horizontal="centerContinuous"/>
    </xf>
    <xf numFmtId="0" fontId="13" fillId="3" borderId="8" xfId="7" applyFont="1" applyFill="1" applyBorder="1" applyAlignment="1">
      <alignment horizontal="centerContinuous"/>
    </xf>
    <xf numFmtId="166" fontId="13" fillId="3" borderId="8" xfId="7" applyNumberFormat="1" applyFont="1" applyFill="1" applyBorder="1" applyAlignment="1">
      <alignment horizontal="centerContinuous"/>
    </xf>
    <xf numFmtId="0" fontId="10" fillId="2" borderId="0" xfId="7" applyFont="1"/>
    <xf numFmtId="165" fontId="7" fillId="0" borderId="0" xfId="1" applyNumberFormat="1" applyFont="1" applyFill="1" applyBorder="1" applyAlignment="1"/>
    <xf numFmtId="165" fontId="6" fillId="0" borderId="0" xfId="1" applyNumberFormat="1" applyFont="1" applyFill="1" applyBorder="1" applyAlignment="1">
      <alignment horizontal="center"/>
    </xf>
    <xf numFmtId="0" fontId="7" fillId="0" borderId="0" xfId="4" applyFont="1" applyAlignment="1">
      <alignment horizontal="center"/>
    </xf>
    <xf numFmtId="165" fontId="7" fillId="0" borderId="0" xfId="1" applyNumberFormat="1" applyFont="1" applyFill="1" applyAlignment="1">
      <alignment horizontal="center"/>
    </xf>
    <xf numFmtId="165" fontId="6" fillId="0" borderId="0" xfId="1" applyNumberFormat="1" applyFont="1" applyFill="1" applyAlignment="1">
      <alignment horizontal="center"/>
    </xf>
    <xf numFmtId="0" fontId="14" fillId="0" borderId="0" xfId="0" applyFont="1" applyAlignment="1">
      <alignment horizontal="center"/>
    </xf>
    <xf numFmtId="38" fontId="6" fillId="0" borderId="1" xfId="4" applyNumberFormat="1" applyFont="1" applyBorder="1" applyAlignment="1">
      <alignment horizontal="center"/>
    </xf>
    <xf numFmtId="165" fontId="6" fillId="0" borderId="1" xfId="1" applyNumberFormat="1" applyFont="1" applyFill="1" applyBorder="1" applyAlignment="1">
      <alignment horizontal="center"/>
    </xf>
    <xf numFmtId="42" fontId="4" fillId="0" borderId="0" xfId="1" applyNumberFormat="1" applyFont="1" applyFill="1"/>
    <xf numFmtId="42" fontId="0" fillId="0" borderId="0" xfId="0" applyNumberFormat="1"/>
    <xf numFmtId="43" fontId="0" fillId="0" borderId="0" xfId="1" applyFont="1" applyFill="1"/>
    <xf numFmtId="165" fontId="5" fillId="0" borderId="1" xfId="1" applyNumberFormat="1" applyFont="1" applyFill="1" applyBorder="1"/>
    <xf numFmtId="42" fontId="5" fillId="0" borderId="3" xfId="4" applyNumberFormat="1" applyBorder="1" applyAlignment="1">
      <alignment horizontal="right"/>
    </xf>
    <xf numFmtId="165" fontId="5" fillId="0" borderId="0" xfId="1" applyNumberFormat="1" applyFont="1" applyFill="1" applyAlignment="1">
      <alignment horizontal="right"/>
    </xf>
    <xf numFmtId="165" fontId="5" fillId="0" borderId="4" xfId="1" applyNumberFormat="1" applyFont="1" applyFill="1" applyBorder="1"/>
    <xf numFmtId="0" fontId="14" fillId="0" borderId="0" xfId="0" applyFont="1"/>
    <xf numFmtId="165" fontId="4" fillId="0" borderId="0" xfId="1" applyNumberFormat="1" applyFont="1" applyFill="1" applyBorder="1"/>
    <xf numFmtId="167" fontId="7" fillId="0" borderId="0" xfId="4" applyNumberFormat="1" applyFont="1"/>
    <xf numFmtId="165" fontId="14" fillId="0" borderId="0" xfId="1" applyNumberFormat="1" applyFont="1" applyFill="1" applyBorder="1"/>
    <xf numFmtId="165" fontId="0" fillId="0" borderId="0" xfId="1" applyNumberFormat="1" applyFont="1" applyFill="1"/>
    <xf numFmtId="3" fontId="6" fillId="0" borderId="0" xfId="8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0" fontId="5" fillId="0" borderId="0" xfId="3" applyNumberFormat="1" applyFont="1" applyFill="1"/>
    <xf numFmtId="41" fontId="5" fillId="0" borderId="0" xfId="1" applyNumberFormat="1" applyFont="1" applyFill="1"/>
    <xf numFmtId="41" fontId="5" fillId="0" borderId="2" xfId="1" applyNumberFormat="1" applyFont="1" applyFill="1" applyBorder="1"/>
    <xf numFmtId="41" fontId="5" fillId="0" borderId="0" xfId="9" applyNumberFormat="1" applyFont="1" applyFill="1"/>
    <xf numFmtId="41" fontId="5" fillId="0" borderId="2" xfId="9" applyNumberFormat="1" applyFont="1" applyFill="1" applyBorder="1"/>
    <xf numFmtId="0" fontId="15" fillId="0" borderId="0" xfId="0" applyFont="1"/>
    <xf numFmtId="168" fontId="5" fillId="0" borderId="0" xfId="3" applyNumberFormat="1" applyFont="1" applyFill="1"/>
    <xf numFmtId="37" fontId="0" fillId="0" borderId="0" xfId="0" applyNumberFormat="1"/>
    <xf numFmtId="41" fontId="5" fillId="0" borderId="0" xfId="1" applyNumberFormat="1" applyFont="1" applyFill="1" applyBorder="1"/>
    <xf numFmtId="42" fontId="5" fillId="0" borderId="0" xfId="4" applyNumberFormat="1" applyAlignment="1">
      <alignment horizontal="right"/>
    </xf>
    <xf numFmtId="42" fontId="5" fillId="0" borderId="0" xfId="4" applyNumberFormat="1"/>
    <xf numFmtId="169" fontId="7" fillId="0" borderId="0" xfId="4" applyNumberFormat="1" applyFont="1"/>
    <xf numFmtId="6" fontId="16" fillId="0" borderId="0" xfId="4" applyNumberFormat="1" applyFont="1" applyAlignment="1">
      <alignment horizontal="center" vertical="top"/>
    </xf>
    <xf numFmtId="10" fontId="4" fillId="0" borderId="0" xfId="3" applyNumberFormat="1" applyFont="1" applyFill="1"/>
    <xf numFmtId="170" fontId="0" fillId="0" borderId="0" xfId="0" applyNumberFormat="1"/>
    <xf numFmtId="167" fontId="7" fillId="0" borderId="0" xfId="4" applyNumberFormat="1" applyFont="1" applyFill="1"/>
    <xf numFmtId="43" fontId="5" fillId="0" borderId="0" xfId="3" applyNumberFormat="1" applyFont="1" applyFill="1"/>
    <xf numFmtId="43" fontId="0" fillId="0" borderId="0" xfId="0" applyNumberFormat="1"/>
    <xf numFmtId="0" fontId="0" fillId="0" borderId="0" xfId="0" applyBorder="1"/>
    <xf numFmtId="0" fontId="9" fillId="2" borderId="0" xfId="7" applyFont="1" applyBorder="1" applyAlignment="1">
      <alignment horizontal="centerContinuous"/>
    </xf>
    <xf numFmtId="0" fontId="9" fillId="3" borderId="0" xfId="7" applyFont="1" applyFill="1" applyBorder="1" applyAlignment="1">
      <alignment horizontal="centerContinuous"/>
    </xf>
    <xf numFmtId="0" fontId="8" fillId="2" borderId="0" xfId="7" applyBorder="1"/>
    <xf numFmtId="0" fontId="9" fillId="2" borderId="13" xfId="7" applyFont="1" applyBorder="1" applyAlignment="1">
      <alignment horizontal="centerContinuous"/>
    </xf>
    <xf numFmtId="0" fontId="8" fillId="2" borderId="13" xfId="7" applyBorder="1"/>
    <xf numFmtId="171" fontId="7" fillId="0" borderId="0" xfId="4" applyNumberFormat="1" applyFont="1"/>
    <xf numFmtId="171" fontId="7" fillId="0" borderId="0" xfId="2" applyNumberFormat="1" applyFont="1" applyFill="1"/>
    <xf numFmtId="0" fontId="6" fillId="0" borderId="0" xfId="4" applyFont="1" applyAlignment="1">
      <alignment horizontal="center"/>
    </xf>
    <xf numFmtId="0" fontId="7" fillId="0" borderId="0" xfId="4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4" applyFont="1" applyAlignment="1">
      <alignment horizontal="right"/>
    </xf>
  </cellXfs>
  <cellStyles count="10">
    <cellStyle name="Comma" xfId="1" builtinId="3"/>
    <cellStyle name="Comma 2" xfId="5" xr:uid="{D6E27835-6FD5-427C-BB3E-63B997E621EA}"/>
    <cellStyle name="Comma 2 2" xfId="9" xr:uid="{0581C3F1-AF48-4D9A-99A4-EA1E6B9DED09}"/>
    <cellStyle name="Currency" xfId="2" builtinId="4"/>
    <cellStyle name="Normal" xfId="0" builtinId="0"/>
    <cellStyle name="Normal 2" xfId="4" xr:uid="{25877942-D3E4-43FB-ADD2-9E0264619B85}"/>
    <cellStyle name="Normal 2 10" xfId="7" xr:uid="{688139AA-7581-43F6-95C3-81D52F8112D4}"/>
    <cellStyle name="Normal 6" xfId="6" xr:uid="{F2295B3A-73BA-4F5C-8F35-BC6123D34DE7}"/>
    <cellStyle name="Normal 9" xfId="8" xr:uid="{2A2F99FE-1B85-46AF-8D79-6140895473C8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725651</xdr:colOff>
      <xdr:row>0</xdr:row>
      <xdr:rowOff>0</xdr:rowOff>
    </xdr:from>
    <xdr:to>
      <xdr:col>6</xdr:col>
      <xdr:colOff>565494</xdr:colOff>
      <xdr:row>6</xdr:row>
      <xdr:rowOff>524967</xdr:rowOff>
    </xdr:to>
    <xdr:pic>
      <xdr:nvPicPr>
        <xdr:cNvPr id="2" name="Picture 1" descr="LISD_NoTag_RGB.png">
          <a:extLst>
            <a:ext uri="{FF2B5EF4-FFF2-40B4-BE49-F238E27FC236}">
              <a16:creationId xmlns:a16="http://schemas.microsoft.com/office/drawing/2014/main" id="{0E06F7A4-76AA-4A1F-BFAB-8C655E25A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6251" y="0"/>
          <a:ext cx="2811643" cy="190609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FY23-24%20Budget/FY24%20Budget%20Book/FY24%20Budget%20Book%20-%20Updated%208.11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mb funds by func"/>
      <sheetName val="Cover Supporting Sch"/>
      <sheetName val="GF by funct "/>
      <sheetName val="GF Rev by Obj"/>
      <sheetName val="GF Exp by Func &amp; Mj Obj  (2)"/>
      <sheetName val="GF Exp by Func &amp; Mj Obj "/>
      <sheetName val="GF Exp by Maj Obj"/>
      <sheetName val="FS Fund"/>
      <sheetName val="DS Fund"/>
    </sheetNames>
    <sheetDataSet>
      <sheetData sheetId="0"/>
      <sheetData sheetId="1"/>
      <sheetData sheetId="2"/>
      <sheetData sheetId="3">
        <row r="25">
          <cell r="F25">
            <v>0</v>
          </cell>
        </row>
        <row r="26">
          <cell r="F26">
            <v>12814469</v>
          </cell>
        </row>
        <row r="27">
          <cell r="F27">
            <v>12832242</v>
          </cell>
        </row>
        <row r="29">
          <cell r="F29">
            <v>9325784</v>
          </cell>
        </row>
        <row r="30">
          <cell r="F30">
            <v>14184679</v>
          </cell>
        </row>
        <row r="31">
          <cell r="F31">
            <v>6531997</v>
          </cell>
        </row>
        <row r="32">
          <cell r="F32">
            <v>0</v>
          </cell>
        </row>
        <row r="33">
          <cell r="F33">
            <v>0</v>
          </cell>
        </row>
        <row r="35">
          <cell r="F35">
            <v>210000</v>
          </cell>
        </row>
        <row r="36">
          <cell r="F36">
            <v>70000</v>
          </cell>
        </row>
        <row r="37">
          <cell r="F37">
            <v>4300000</v>
          </cell>
        </row>
        <row r="46">
          <cell r="F46">
            <v>0</v>
          </cell>
        </row>
        <row r="51">
          <cell r="F51" t="e">
            <v>#REF!</v>
          </cell>
        </row>
      </sheetData>
      <sheetData sheetId="4">
        <row r="58">
          <cell r="E58"/>
        </row>
        <row r="59">
          <cell r="E59"/>
        </row>
      </sheetData>
      <sheetData sheetId="5"/>
      <sheetData sheetId="6"/>
      <sheetData sheetId="7"/>
      <sheetData sheetId="8">
        <row r="15">
          <cell r="J15">
            <v>111100</v>
          </cell>
        </row>
        <row r="42">
          <cell r="J42">
            <v>0</v>
          </cell>
        </row>
        <row r="50">
          <cell r="J50">
            <v>1516393.3900000006</v>
          </cell>
        </row>
      </sheetData>
      <sheetData sheetId="9">
        <row r="11">
          <cell r="J11">
            <v>215767281</v>
          </cell>
        </row>
        <row r="12">
          <cell r="J12">
            <v>500000</v>
          </cell>
        </row>
        <row r="13">
          <cell r="J13">
            <v>500000</v>
          </cell>
        </row>
        <row r="14">
          <cell r="J14">
            <v>3675000</v>
          </cell>
        </row>
        <row r="18">
          <cell r="J18">
            <v>5000000</v>
          </cell>
        </row>
        <row r="21">
          <cell r="J21">
            <v>0</v>
          </cell>
        </row>
        <row r="26">
          <cell r="J26">
            <v>112000000</v>
          </cell>
        </row>
        <row r="27">
          <cell r="J27">
            <v>43942281</v>
          </cell>
        </row>
        <row r="28">
          <cell r="J28">
            <v>69500000</v>
          </cell>
        </row>
        <row r="36">
          <cell r="J36">
            <v>0</v>
          </cell>
        </row>
        <row r="37">
          <cell r="J37">
            <v>0</v>
          </cell>
        </row>
        <row r="44">
          <cell r="J44">
            <v>17948888.329999954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335F3-5027-4FC9-8EE4-4D184FEBD86C}">
  <sheetPr>
    <tabColor rgb="FF00B050"/>
  </sheetPr>
  <dimension ref="A1:J40"/>
  <sheetViews>
    <sheetView topLeftCell="A7" workbookViewId="0">
      <selection activeCell="B34" sqref="B34"/>
    </sheetView>
  </sheetViews>
  <sheetFormatPr defaultColWidth="11.140625" defaultRowHeight="15" x14ac:dyDescent="0.2"/>
  <cols>
    <col min="1" max="1" width="3.7109375" style="36" customWidth="1"/>
    <col min="2" max="8" width="11.140625" style="36"/>
    <col min="9" max="9" width="9.85546875" style="36" customWidth="1"/>
    <col min="10" max="10" width="2.28515625" style="36" customWidth="1"/>
    <col min="11" max="11" width="5" style="36" customWidth="1"/>
    <col min="12" max="13" width="27.140625" style="36" customWidth="1"/>
    <col min="14" max="16384" width="11.140625" style="36"/>
  </cols>
  <sheetData>
    <row r="1" spans="1:10" ht="15.75" thickBot="1" x14ac:dyDescent="0.25">
      <c r="A1" s="35"/>
    </row>
    <row r="2" spans="1:10" x14ac:dyDescent="0.2">
      <c r="B2" s="37"/>
      <c r="C2" s="38"/>
      <c r="D2" s="38"/>
      <c r="E2" s="38"/>
      <c r="F2" s="38"/>
      <c r="G2" s="38"/>
      <c r="H2" s="38"/>
      <c r="I2" s="38"/>
      <c r="J2" s="39"/>
    </row>
    <row r="3" spans="1:10" x14ac:dyDescent="0.2">
      <c r="B3" s="40"/>
      <c r="J3" s="41"/>
    </row>
    <row r="4" spans="1:10" x14ac:dyDescent="0.2">
      <c r="B4" s="42"/>
      <c r="C4" s="43"/>
      <c r="D4" s="43"/>
      <c r="E4" s="43"/>
      <c r="F4" s="43"/>
      <c r="G4" s="43"/>
      <c r="H4" s="43"/>
      <c r="I4" s="43"/>
      <c r="J4" s="41"/>
    </row>
    <row r="5" spans="1:10" ht="18" x14ac:dyDescent="0.25">
      <c r="B5" s="42"/>
      <c r="C5" s="44"/>
      <c r="D5" s="45"/>
      <c r="E5" s="45"/>
      <c r="F5" s="45"/>
      <c r="G5" s="45"/>
      <c r="H5" s="45"/>
      <c r="I5" s="45"/>
      <c r="J5" s="41"/>
    </row>
    <row r="6" spans="1:10" ht="30" x14ac:dyDescent="0.4">
      <c r="B6" s="46"/>
      <c r="C6" s="44"/>
      <c r="D6" s="45"/>
      <c r="E6" s="45"/>
      <c r="F6" s="45"/>
      <c r="G6" s="45"/>
      <c r="H6" s="45"/>
      <c r="I6" s="45"/>
      <c r="J6" s="41"/>
    </row>
    <row r="7" spans="1:10" ht="54" customHeight="1" x14ac:dyDescent="0.4">
      <c r="B7" s="46" t="s">
        <v>0</v>
      </c>
      <c r="C7" s="44"/>
      <c r="D7" s="45"/>
      <c r="E7" s="45"/>
      <c r="F7" s="45"/>
      <c r="G7" s="45"/>
      <c r="H7" s="45"/>
      <c r="I7" s="45"/>
      <c r="J7" s="41"/>
    </row>
    <row r="8" spans="1:10" ht="18" x14ac:dyDescent="0.25">
      <c r="B8" s="47"/>
      <c r="C8" s="44"/>
      <c r="D8" s="45"/>
      <c r="E8" s="45"/>
      <c r="F8" s="45"/>
      <c r="G8" s="45"/>
      <c r="H8" s="45"/>
      <c r="I8" s="45"/>
      <c r="J8" s="41"/>
    </row>
    <row r="9" spans="1:10" ht="5.25" customHeight="1" thickBot="1" x14ac:dyDescent="0.3">
      <c r="B9" s="48"/>
      <c r="C9" s="49"/>
      <c r="D9" s="50"/>
      <c r="E9" s="50"/>
      <c r="F9" s="50"/>
      <c r="G9" s="50"/>
      <c r="H9" s="50"/>
      <c r="I9" s="50"/>
      <c r="J9" s="51"/>
    </row>
    <row r="10" spans="1:10" ht="6" customHeight="1" x14ac:dyDescent="0.25">
      <c r="B10" s="52"/>
      <c r="C10" s="52"/>
      <c r="D10" s="53"/>
      <c r="E10" s="53"/>
      <c r="F10" s="53"/>
      <c r="G10" s="53"/>
      <c r="H10" s="53"/>
      <c r="I10" s="53"/>
    </row>
    <row r="11" spans="1:10" ht="6" customHeight="1" thickBot="1" x14ac:dyDescent="0.3">
      <c r="B11" s="52"/>
      <c r="C11" s="52"/>
      <c r="D11" s="53"/>
      <c r="E11" s="53"/>
      <c r="F11" s="53"/>
      <c r="G11" s="53"/>
      <c r="H11" s="53"/>
      <c r="I11" s="53"/>
    </row>
    <row r="12" spans="1:10" x14ac:dyDescent="0.2">
      <c r="B12" s="54"/>
      <c r="C12" s="55"/>
      <c r="D12" s="55"/>
      <c r="E12" s="55"/>
      <c r="F12" s="55"/>
      <c r="G12" s="55"/>
      <c r="H12" s="55"/>
      <c r="I12" s="55"/>
      <c r="J12" s="39"/>
    </row>
    <row r="13" spans="1:10" x14ac:dyDescent="0.2">
      <c r="B13" s="42"/>
      <c r="C13" s="43"/>
      <c r="D13" s="43"/>
      <c r="E13" s="43"/>
      <c r="F13" s="43"/>
      <c r="G13" s="43"/>
      <c r="H13" s="43"/>
      <c r="I13" s="43"/>
      <c r="J13" s="41"/>
    </row>
    <row r="14" spans="1:10" x14ac:dyDescent="0.2">
      <c r="B14" s="42"/>
      <c r="C14" s="43"/>
      <c r="D14" s="43"/>
      <c r="E14" s="43"/>
      <c r="F14" s="43"/>
      <c r="G14" s="43"/>
      <c r="H14" s="43"/>
      <c r="I14" s="43"/>
      <c r="J14" s="41"/>
    </row>
    <row r="15" spans="1:10" ht="8.25" customHeight="1" x14ac:dyDescent="0.2">
      <c r="B15" s="42"/>
      <c r="C15" s="43"/>
      <c r="D15" s="43"/>
      <c r="E15" s="43"/>
      <c r="F15" s="43"/>
      <c r="G15" s="43"/>
      <c r="H15" s="43"/>
      <c r="I15" s="43"/>
      <c r="J15" s="41"/>
    </row>
    <row r="16" spans="1:10" x14ac:dyDescent="0.2">
      <c r="B16" s="42"/>
      <c r="C16" s="43"/>
      <c r="D16" s="43"/>
      <c r="E16" s="43"/>
      <c r="F16" s="43"/>
      <c r="G16" s="43"/>
      <c r="H16" s="43"/>
      <c r="I16" s="43"/>
      <c r="J16" s="41"/>
    </row>
    <row r="17" spans="1:10" ht="26.25" customHeight="1" x14ac:dyDescent="0.4">
      <c r="A17" s="53"/>
      <c r="B17" s="46" t="s">
        <v>59</v>
      </c>
      <c r="C17" s="45"/>
      <c r="D17" s="45"/>
      <c r="E17" s="45"/>
      <c r="F17" s="45"/>
      <c r="G17" s="45"/>
      <c r="H17" s="45"/>
      <c r="I17" s="45"/>
      <c r="J17" s="41"/>
    </row>
    <row r="18" spans="1:10" ht="22.5" customHeight="1" x14ac:dyDescent="0.4">
      <c r="A18" s="53"/>
      <c r="B18" s="46"/>
      <c r="C18" s="45"/>
      <c r="D18" s="45"/>
      <c r="E18" s="45"/>
      <c r="F18" s="45"/>
      <c r="G18" s="45"/>
      <c r="H18" s="45"/>
      <c r="I18" s="45"/>
      <c r="J18" s="41"/>
    </row>
    <row r="19" spans="1:10" ht="30" x14ac:dyDescent="0.4">
      <c r="A19" s="53"/>
      <c r="B19" s="46" t="s">
        <v>49</v>
      </c>
      <c r="C19" s="45"/>
      <c r="D19" s="45"/>
      <c r="E19" s="45"/>
      <c r="F19" s="45"/>
      <c r="G19" s="45"/>
      <c r="H19" s="45"/>
      <c r="I19" s="45"/>
      <c r="J19" s="41"/>
    </row>
    <row r="20" spans="1:10" ht="13.5" customHeight="1" x14ac:dyDescent="0.4">
      <c r="A20" s="53"/>
      <c r="B20" s="46"/>
      <c r="C20" s="45"/>
      <c r="D20" s="45"/>
      <c r="E20" s="45"/>
      <c r="F20" s="45"/>
      <c r="G20" s="45"/>
      <c r="H20" s="45"/>
      <c r="I20" s="45"/>
      <c r="J20" s="41"/>
    </row>
    <row r="21" spans="1:10" ht="30" x14ac:dyDescent="0.4">
      <c r="A21" s="53"/>
      <c r="B21" s="46" t="s">
        <v>50</v>
      </c>
      <c r="C21" s="45"/>
      <c r="D21" s="45"/>
      <c r="E21" s="45"/>
      <c r="F21" s="45"/>
      <c r="G21" s="45"/>
      <c r="H21" s="45"/>
      <c r="I21" s="45"/>
      <c r="J21" s="41"/>
    </row>
    <row r="22" spans="1:10" ht="15.75" customHeight="1" x14ac:dyDescent="0.4">
      <c r="A22" s="53"/>
      <c r="B22" s="46"/>
      <c r="C22" s="45"/>
      <c r="D22" s="45"/>
      <c r="E22" s="45"/>
      <c r="F22" s="45"/>
      <c r="G22" s="45"/>
      <c r="H22" s="45"/>
      <c r="I22" s="45"/>
      <c r="J22" s="41"/>
    </row>
    <row r="23" spans="1:10" ht="30" x14ac:dyDescent="0.4">
      <c r="A23" s="53"/>
      <c r="B23" s="46" t="s">
        <v>51</v>
      </c>
      <c r="C23" s="45"/>
      <c r="D23" s="45"/>
      <c r="E23" s="45"/>
      <c r="F23" s="45"/>
      <c r="G23" s="45"/>
      <c r="H23" s="45"/>
      <c r="I23" s="45"/>
      <c r="J23" s="41"/>
    </row>
    <row r="24" spans="1:10" ht="12" customHeight="1" x14ac:dyDescent="0.4">
      <c r="A24" s="53"/>
      <c r="B24" s="46"/>
      <c r="C24" s="45"/>
      <c r="D24" s="45"/>
      <c r="E24" s="45"/>
      <c r="F24" s="45"/>
      <c r="G24" s="45"/>
      <c r="H24" s="45"/>
      <c r="I24" s="45"/>
      <c r="J24" s="41"/>
    </row>
    <row r="25" spans="1:10" ht="20.25" x14ac:dyDescent="0.3">
      <c r="A25" s="53"/>
      <c r="B25" s="56" t="s">
        <v>52</v>
      </c>
      <c r="C25" s="45"/>
      <c r="D25" s="45"/>
      <c r="E25" s="45"/>
      <c r="F25" s="45"/>
      <c r="G25" s="45"/>
      <c r="H25" s="45"/>
      <c r="I25" s="45"/>
      <c r="J25" s="41"/>
    </row>
    <row r="26" spans="1:10" ht="15.75" customHeight="1" x14ac:dyDescent="0.4">
      <c r="A26" s="53"/>
      <c r="B26" s="46"/>
      <c r="C26" s="45"/>
      <c r="D26" s="45"/>
      <c r="E26" s="45"/>
      <c r="F26" s="45"/>
      <c r="G26" s="45"/>
      <c r="H26" s="45"/>
      <c r="I26" s="45"/>
      <c r="J26" s="41"/>
    </row>
    <row r="27" spans="1:10" x14ac:dyDescent="0.2">
      <c r="A27" s="53"/>
      <c r="B27" s="57"/>
      <c r="C27" s="45"/>
      <c r="D27" s="45"/>
      <c r="E27" s="45"/>
      <c r="F27" s="45"/>
      <c r="G27" s="45"/>
      <c r="H27" s="45"/>
      <c r="I27" s="45"/>
      <c r="J27" s="41"/>
    </row>
    <row r="28" spans="1:10" x14ac:dyDescent="0.2">
      <c r="A28" s="53"/>
      <c r="B28" s="57"/>
      <c r="C28" s="45"/>
      <c r="D28" s="45"/>
      <c r="E28" s="45"/>
      <c r="F28" s="45"/>
      <c r="G28" s="45"/>
      <c r="H28" s="45"/>
      <c r="I28" s="45"/>
      <c r="J28" s="41"/>
    </row>
    <row r="29" spans="1:10" ht="16.5" customHeight="1" x14ac:dyDescent="0.2">
      <c r="A29" s="53"/>
      <c r="B29" s="58"/>
      <c r="C29" s="53"/>
      <c r="D29" s="53"/>
      <c r="E29" s="53"/>
      <c r="F29" s="53"/>
      <c r="G29" s="53"/>
      <c r="H29" s="53"/>
      <c r="I29" s="53"/>
      <c r="J29" s="41"/>
    </row>
    <row r="30" spans="1:10" ht="18" customHeight="1" thickBot="1" x14ac:dyDescent="0.25">
      <c r="A30" s="53"/>
      <c r="B30" s="59"/>
      <c r="C30" s="60"/>
      <c r="D30" s="60"/>
      <c r="E30" s="60"/>
      <c r="F30" s="60"/>
      <c r="G30" s="60"/>
      <c r="H30" s="60"/>
      <c r="I30" s="60"/>
      <c r="J30" s="51"/>
    </row>
    <row r="31" spans="1:10" s="108" customFormat="1" ht="18" customHeight="1" thickBot="1" x14ac:dyDescent="0.25">
      <c r="A31" s="106"/>
      <c r="B31" s="109"/>
      <c r="C31" s="109"/>
      <c r="D31" s="109"/>
      <c r="E31" s="109"/>
      <c r="F31" s="109"/>
      <c r="G31" s="109"/>
      <c r="H31" s="109"/>
      <c r="I31" s="109"/>
      <c r="J31" s="110"/>
    </row>
    <row r="32" spans="1:10" x14ac:dyDescent="0.2">
      <c r="A32" s="53"/>
      <c r="B32" s="57"/>
      <c r="C32" s="107"/>
      <c r="D32" s="107"/>
      <c r="E32" s="107"/>
      <c r="F32" s="107"/>
      <c r="G32" s="107"/>
      <c r="H32" s="107"/>
      <c r="I32" s="107"/>
      <c r="J32" s="41"/>
    </row>
    <row r="33" spans="1:10" ht="22.5" x14ac:dyDescent="0.3">
      <c r="A33" s="53"/>
      <c r="B33" s="61" t="s">
        <v>113</v>
      </c>
      <c r="C33" s="44"/>
      <c r="D33" s="45"/>
      <c r="E33" s="45"/>
      <c r="F33" s="45"/>
      <c r="G33" s="45"/>
      <c r="H33" s="45"/>
      <c r="I33" s="45"/>
      <c r="J33" s="41"/>
    </row>
    <row r="34" spans="1:10" ht="22.5" x14ac:dyDescent="0.3">
      <c r="A34" s="53"/>
      <c r="B34" s="62">
        <v>45154</v>
      </c>
      <c r="C34" s="44"/>
      <c r="D34" s="45"/>
      <c r="E34" s="45"/>
      <c r="F34" s="45"/>
      <c r="G34" s="45"/>
      <c r="H34" s="45"/>
      <c r="I34" s="45"/>
      <c r="J34" s="41"/>
    </row>
    <row r="35" spans="1:10" ht="22.5" customHeight="1" thickBot="1" x14ac:dyDescent="0.3">
      <c r="A35" s="53"/>
      <c r="B35" s="48"/>
      <c r="C35" s="49"/>
      <c r="D35" s="50"/>
      <c r="E35" s="50"/>
      <c r="F35" s="50"/>
      <c r="G35" s="50"/>
      <c r="H35" s="50"/>
      <c r="I35" s="50"/>
      <c r="J35" s="51"/>
    </row>
    <row r="36" spans="1:10" ht="18" x14ac:dyDescent="0.25">
      <c r="A36" s="53"/>
      <c r="B36" s="44"/>
      <c r="C36" s="44"/>
      <c r="D36" s="45"/>
      <c r="E36" s="45"/>
      <c r="F36" s="45"/>
      <c r="G36" s="45"/>
      <c r="H36" s="45"/>
      <c r="I36" s="45"/>
    </row>
    <row r="37" spans="1:10" ht="18" x14ac:dyDescent="0.25">
      <c r="B37" s="63"/>
      <c r="C37" s="63"/>
    </row>
    <row r="38" spans="1:10" ht="18" x14ac:dyDescent="0.25">
      <c r="B38" s="63"/>
      <c r="C38" s="63"/>
    </row>
    <row r="39" spans="1:10" ht="18" x14ac:dyDescent="0.25">
      <c r="B39" s="63"/>
      <c r="C39" s="63"/>
    </row>
    <row r="40" spans="1:10" ht="18" x14ac:dyDescent="0.25">
      <c r="B40" s="63"/>
      <c r="C40" s="63"/>
    </row>
  </sheetData>
  <pageMargins left="0.45" right="0.4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517F2-DEAB-4C42-96D3-7339B7608011}">
  <sheetPr>
    <tabColor rgb="FF00B050"/>
    <pageSetUpPr fitToPage="1"/>
  </sheetPr>
  <dimension ref="A1:K69"/>
  <sheetViews>
    <sheetView topLeftCell="A22" workbookViewId="0">
      <selection activeCell="C4" sqref="C4"/>
    </sheetView>
  </sheetViews>
  <sheetFormatPr defaultColWidth="9.140625" defaultRowHeight="15" x14ac:dyDescent="0.25"/>
  <cols>
    <col min="1" max="1" width="5.85546875" style="1" bestFit="1" customWidth="1"/>
    <col min="2" max="2" width="5.5703125" customWidth="1"/>
    <col min="3" max="3" width="40.42578125" customWidth="1"/>
    <col min="4" max="4" width="15.5703125" customWidth="1"/>
    <col min="5" max="5" width="2" customWidth="1"/>
    <col min="6" max="6" width="14.5703125" customWidth="1"/>
    <col min="7" max="7" width="2.7109375" customWidth="1"/>
    <col min="8" max="8" width="14" customWidth="1"/>
  </cols>
  <sheetData>
    <row r="1" spans="1:11" x14ac:dyDescent="0.25">
      <c r="B1" s="2"/>
      <c r="C1" s="113" t="s">
        <v>0</v>
      </c>
      <c r="D1" s="113"/>
      <c r="E1" s="113"/>
      <c r="F1" s="113"/>
      <c r="G1" s="113"/>
      <c r="H1" s="113"/>
      <c r="I1" s="3"/>
    </row>
    <row r="2" spans="1:11" x14ac:dyDescent="0.25">
      <c r="B2" s="2"/>
      <c r="C2" s="113" t="s">
        <v>1</v>
      </c>
      <c r="D2" s="113"/>
      <c r="E2" s="113"/>
      <c r="F2" s="113"/>
      <c r="G2" s="113"/>
      <c r="H2" s="113"/>
      <c r="I2" s="3"/>
    </row>
    <row r="3" spans="1:11" x14ac:dyDescent="0.25">
      <c r="B3" s="2"/>
      <c r="C3" s="114" t="s">
        <v>114</v>
      </c>
      <c r="D3" s="114"/>
      <c r="E3" s="114"/>
      <c r="F3" s="114"/>
      <c r="G3" s="114"/>
      <c r="H3" s="114"/>
      <c r="I3" s="3"/>
    </row>
    <row r="4" spans="1:11" x14ac:dyDescent="0.25">
      <c r="B4" s="2"/>
      <c r="C4" s="4"/>
      <c r="D4" s="4"/>
      <c r="E4" s="4"/>
      <c r="F4" s="4"/>
      <c r="G4" s="5"/>
      <c r="H4" s="6"/>
      <c r="I4" s="3"/>
    </row>
    <row r="5" spans="1:11" x14ac:dyDescent="0.25">
      <c r="B5" s="2"/>
      <c r="C5" s="4"/>
      <c r="D5" s="4"/>
      <c r="E5" s="4"/>
      <c r="F5" s="4"/>
      <c r="G5" s="5"/>
      <c r="H5" s="6"/>
      <c r="I5" s="3"/>
    </row>
    <row r="6" spans="1:11" x14ac:dyDescent="0.25">
      <c r="B6" s="2"/>
      <c r="C6" s="4"/>
      <c r="D6" s="7"/>
      <c r="E6" s="3"/>
      <c r="F6" s="8"/>
      <c r="G6" s="9"/>
      <c r="H6" s="6"/>
      <c r="I6" s="3"/>
    </row>
    <row r="7" spans="1:11" x14ac:dyDescent="0.25">
      <c r="B7" s="2"/>
      <c r="C7" s="4"/>
      <c r="D7" s="8" t="s">
        <v>2</v>
      </c>
      <c r="E7" s="9"/>
      <c r="F7" s="8" t="s">
        <v>3</v>
      </c>
      <c r="G7" s="3"/>
      <c r="H7" s="8" t="s">
        <v>4</v>
      </c>
      <c r="I7" s="3"/>
    </row>
    <row r="8" spans="1:11" x14ac:dyDescent="0.25">
      <c r="B8" s="2"/>
      <c r="C8" s="3"/>
      <c r="D8" s="10" t="s">
        <v>5</v>
      </c>
      <c r="E8" s="9"/>
      <c r="F8" s="10" t="s">
        <v>5</v>
      </c>
      <c r="G8" s="3"/>
      <c r="H8" s="10" t="s">
        <v>5</v>
      </c>
      <c r="I8" s="3"/>
    </row>
    <row r="9" spans="1:11" x14ac:dyDescent="0.25">
      <c r="A9" s="1" t="s">
        <v>6</v>
      </c>
      <c r="B9" s="2"/>
      <c r="C9" s="11" t="s">
        <v>7</v>
      </c>
      <c r="D9" s="6"/>
      <c r="E9" s="5"/>
      <c r="F9" s="6"/>
      <c r="G9" s="3"/>
      <c r="H9" s="6"/>
      <c r="I9" s="3"/>
    </row>
    <row r="10" spans="1:11" x14ac:dyDescent="0.25">
      <c r="A10" s="1">
        <v>1</v>
      </c>
      <c r="B10" s="2">
        <v>5700</v>
      </c>
      <c r="C10" s="12" t="s">
        <v>8</v>
      </c>
      <c r="D10" s="13">
        <v>425622894</v>
      </c>
      <c r="E10" s="13"/>
      <c r="F10" s="13">
        <v>0</v>
      </c>
      <c r="G10" s="13"/>
      <c r="H10" s="13">
        <f>'[1]DS Fund'!J11</f>
        <v>215767281</v>
      </c>
      <c r="I10" s="3"/>
      <c r="K10" s="14"/>
    </row>
    <row r="11" spans="1:11" x14ac:dyDescent="0.25">
      <c r="A11" s="1">
        <v>2</v>
      </c>
      <c r="B11" s="2">
        <v>5700</v>
      </c>
      <c r="C11" s="12" t="s">
        <v>9</v>
      </c>
      <c r="D11" s="15">
        <v>22497600</v>
      </c>
      <c r="E11" s="6"/>
      <c r="F11" s="15">
        <v>10320099</v>
      </c>
      <c r="G11" s="3"/>
      <c r="H11" s="15">
        <f>SUM('[1]DS Fund'!J12:J14)</f>
        <v>4675000</v>
      </c>
      <c r="I11" s="3"/>
      <c r="K11" s="14"/>
    </row>
    <row r="12" spans="1:11" x14ac:dyDescent="0.25">
      <c r="A12" s="1">
        <v>3</v>
      </c>
      <c r="B12" s="2">
        <v>5800</v>
      </c>
      <c r="C12" s="12" t="s">
        <v>10</v>
      </c>
      <c r="D12" s="16">
        <v>96277759</v>
      </c>
      <c r="E12" s="17"/>
      <c r="F12" s="16">
        <f>'[1]FS Fund'!J15</f>
        <v>111100</v>
      </c>
      <c r="G12" s="3"/>
      <c r="H12" s="16">
        <f>'[1]DS Fund'!J18</f>
        <v>5000000</v>
      </c>
      <c r="I12" s="3"/>
      <c r="K12" s="14"/>
    </row>
    <row r="13" spans="1:11" x14ac:dyDescent="0.25">
      <c r="A13" s="1">
        <v>4</v>
      </c>
      <c r="B13" s="2">
        <v>5900</v>
      </c>
      <c r="C13" s="12" t="s">
        <v>11</v>
      </c>
      <c r="D13" s="17">
        <v>13949034</v>
      </c>
      <c r="E13" s="17"/>
      <c r="F13" s="17">
        <v>13571479</v>
      </c>
      <c r="G13" s="3"/>
      <c r="H13" s="16">
        <f>'[1]DS Fund'!J21</f>
        <v>0</v>
      </c>
      <c r="I13" s="3"/>
      <c r="K13" s="14"/>
    </row>
    <row r="14" spans="1:11" x14ac:dyDescent="0.25">
      <c r="A14" s="1">
        <v>5</v>
      </c>
      <c r="B14" s="2"/>
      <c r="C14" s="18" t="s">
        <v>12</v>
      </c>
      <c r="D14" s="19">
        <f>SUM(D10:D13)</f>
        <v>558347287</v>
      </c>
      <c r="E14" s="5"/>
      <c r="F14" s="19">
        <f>SUM(F10:F13)</f>
        <v>24002678</v>
      </c>
      <c r="G14" s="3"/>
      <c r="H14" s="19">
        <f>SUM(H10:H13)</f>
        <v>225442281</v>
      </c>
      <c r="I14" s="3"/>
      <c r="K14" s="14"/>
    </row>
    <row r="15" spans="1:11" x14ac:dyDescent="0.25">
      <c r="B15" s="2"/>
      <c r="C15" s="3"/>
      <c r="D15" s="6"/>
      <c r="E15" s="5"/>
      <c r="F15" s="6"/>
      <c r="G15" s="3"/>
      <c r="H15" s="6"/>
      <c r="I15" s="3"/>
      <c r="K15" s="14"/>
    </row>
    <row r="16" spans="1:11" x14ac:dyDescent="0.25">
      <c r="B16" s="2"/>
      <c r="C16" s="11" t="s">
        <v>13</v>
      </c>
      <c r="D16" s="6"/>
      <c r="E16" s="5"/>
      <c r="F16" s="6"/>
      <c r="G16" s="3"/>
      <c r="H16" s="6"/>
      <c r="I16" s="3"/>
      <c r="K16" s="14"/>
    </row>
    <row r="17" spans="1:11" x14ac:dyDescent="0.25">
      <c r="A17" s="1">
        <v>6</v>
      </c>
      <c r="B17" s="2">
        <v>11</v>
      </c>
      <c r="C17" s="20" t="s">
        <v>14</v>
      </c>
      <c r="D17" s="21">
        <v>334948375</v>
      </c>
      <c r="E17" s="15"/>
      <c r="F17" s="15">
        <v>0</v>
      </c>
      <c r="G17" s="15"/>
      <c r="H17" s="15">
        <v>0</v>
      </c>
      <c r="I17" s="3"/>
      <c r="K17" s="14"/>
    </row>
    <row r="18" spans="1:11" x14ac:dyDescent="0.25">
      <c r="A18" s="1">
        <v>7</v>
      </c>
      <c r="B18" s="2">
        <v>12</v>
      </c>
      <c r="C18" s="20" t="s">
        <v>15</v>
      </c>
      <c r="D18" s="21">
        <v>8797277</v>
      </c>
      <c r="E18" s="15"/>
      <c r="F18" s="15">
        <v>0</v>
      </c>
      <c r="G18" s="15"/>
      <c r="H18" s="15">
        <v>0</v>
      </c>
      <c r="I18" s="3"/>
      <c r="K18" s="14"/>
    </row>
    <row r="19" spans="1:11" x14ac:dyDescent="0.25">
      <c r="A19" s="1">
        <v>8</v>
      </c>
      <c r="B19" s="2">
        <v>13</v>
      </c>
      <c r="C19" s="20" t="s">
        <v>16</v>
      </c>
      <c r="D19" s="21">
        <v>3333050</v>
      </c>
      <c r="E19" s="15"/>
      <c r="F19" s="15">
        <v>0</v>
      </c>
      <c r="G19" s="15"/>
      <c r="H19" s="15">
        <v>0</v>
      </c>
      <c r="I19" s="3"/>
      <c r="K19" s="14"/>
    </row>
    <row r="20" spans="1:11" x14ac:dyDescent="0.25">
      <c r="A20" s="1">
        <v>9</v>
      </c>
      <c r="B20" s="2">
        <v>21</v>
      </c>
      <c r="C20" s="20" t="s">
        <v>17</v>
      </c>
      <c r="D20" s="21">
        <v>11879332</v>
      </c>
      <c r="E20" s="15"/>
      <c r="F20" s="15">
        <v>0</v>
      </c>
      <c r="G20" s="15"/>
      <c r="H20" s="15">
        <v>0</v>
      </c>
      <c r="I20" s="3"/>
      <c r="K20" s="14"/>
    </row>
    <row r="21" spans="1:11" x14ac:dyDescent="0.25">
      <c r="A21" s="1">
        <v>10</v>
      </c>
      <c r="B21" s="2">
        <v>23</v>
      </c>
      <c r="C21" s="20" t="s">
        <v>18</v>
      </c>
      <c r="D21" s="21">
        <v>33988228</v>
      </c>
      <c r="E21" s="15"/>
      <c r="F21" s="15">
        <v>0</v>
      </c>
      <c r="G21" s="15"/>
      <c r="H21" s="15">
        <v>0</v>
      </c>
      <c r="I21" s="3"/>
      <c r="K21" s="14"/>
    </row>
    <row r="22" spans="1:11" x14ac:dyDescent="0.25">
      <c r="A22" s="1">
        <v>11</v>
      </c>
      <c r="B22" s="2">
        <v>31</v>
      </c>
      <c r="C22" s="20" t="s">
        <v>19</v>
      </c>
      <c r="D22" s="21">
        <v>26836415</v>
      </c>
      <c r="E22" s="15"/>
      <c r="F22" s="15">
        <v>0</v>
      </c>
      <c r="G22" s="15"/>
      <c r="H22" s="15">
        <v>0</v>
      </c>
      <c r="I22" s="3"/>
      <c r="K22" s="14"/>
    </row>
    <row r="23" spans="1:11" x14ac:dyDescent="0.25">
      <c r="A23" s="1">
        <v>12</v>
      </c>
      <c r="B23" s="2">
        <v>32</v>
      </c>
      <c r="C23" s="20" t="s">
        <v>20</v>
      </c>
      <c r="D23" s="21">
        <v>493019</v>
      </c>
      <c r="E23" s="15"/>
      <c r="F23" s="15">
        <v>0</v>
      </c>
      <c r="G23" s="15"/>
      <c r="H23" s="15">
        <v>0</v>
      </c>
      <c r="I23" s="3"/>
      <c r="K23" s="14"/>
    </row>
    <row r="24" spans="1:11" x14ac:dyDescent="0.25">
      <c r="A24" s="1">
        <v>13</v>
      </c>
      <c r="B24" s="2">
        <v>33</v>
      </c>
      <c r="C24" s="20" t="s">
        <v>21</v>
      </c>
      <c r="D24" s="21">
        <v>6768531</v>
      </c>
      <c r="E24" s="15"/>
      <c r="F24" s="15">
        <v>0</v>
      </c>
      <c r="G24" s="15"/>
      <c r="H24" s="15">
        <v>0</v>
      </c>
      <c r="I24" s="3"/>
      <c r="K24" s="14"/>
    </row>
    <row r="25" spans="1:11" x14ac:dyDescent="0.25">
      <c r="A25" s="1">
        <v>14</v>
      </c>
      <c r="B25" s="2">
        <v>34</v>
      </c>
      <c r="C25" s="20" t="s">
        <v>22</v>
      </c>
      <c r="D25" s="21">
        <v>16662725</v>
      </c>
      <c r="E25" s="15"/>
      <c r="F25" s="15">
        <v>0</v>
      </c>
      <c r="G25" s="15"/>
      <c r="H25" s="15">
        <v>0</v>
      </c>
      <c r="I25" s="3"/>
      <c r="K25" s="14"/>
    </row>
    <row r="26" spans="1:11" x14ac:dyDescent="0.25">
      <c r="A26" s="1">
        <v>15</v>
      </c>
      <c r="B26" s="2">
        <v>35</v>
      </c>
      <c r="C26" s="20" t="s">
        <v>23</v>
      </c>
      <c r="D26" s="21">
        <f>+'[1]GF by funct '!F25</f>
        <v>0</v>
      </c>
      <c r="E26" s="15"/>
      <c r="F26" s="15">
        <v>32730646.969999999</v>
      </c>
      <c r="G26" s="15"/>
      <c r="H26" s="15">
        <v>0</v>
      </c>
      <c r="I26" s="3"/>
      <c r="K26" s="14"/>
    </row>
    <row r="27" spans="1:11" x14ac:dyDescent="0.25">
      <c r="A27" s="1">
        <v>16</v>
      </c>
      <c r="B27" s="2">
        <v>36</v>
      </c>
      <c r="C27" s="20" t="s">
        <v>24</v>
      </c>
      <c r="D27" s="21">
        <f>+'[1]GF by funct '!F26</f>
        <v>12814469</v>
      </c>
      <c r="E27" s="15"/>
      <c r="F27" s="15">
        <v>0</v>
      </c>
      <c r="G27" s="15"/>
      <c r="H27" s="15">
        <v>0</v>
      </c>
      <c r="I27" s="3"/>
      <c r="K27" s="14"/>
    </row>
    <row r="28" spans="1:11" x14ac:dyDescent="0.25">
      <c r="A28" s="1">
        <v>17</v>
      </c>
      <c r="B28" s="2">
        <v>41</v>
      </c>
      <c r="C28" s="20" t="s">
        <v>25</v>
      </c>
      <c r="D28" s="21">
        <f>+'[1]GF by funct '!F27</f>
        <v>12832242</v>
      </c>
      <c r="E28" s="15"/>
      <c r="F28" s="15">
        <v>0</v>
      </c>
      <c r="G28" s="15"/>
      <c r="H28" s="15">
        <v>0</v>
      </c>
      <c r="I28" s="3"/>
      <c r="K28" s="14"/>
    </row>
    <row r="29" spans="1:11" x14ac:dyDescent="0.25">
      <c r="A29" s="1">
        <v>18</v>
      </c>
      <c r="B29" s="2">
        <v>51</v>
      </c>
      <c r="C29" s="20" t="s">
        <v>26</v>
      </c>
      <c r="D29" s="21">
        <v>53211146</v>
      </c>
      <c r="E29" s="15"/>
      <c r="F29" s="15">
        <v>205530</v>
      </c>
      <c r="G29" s="15"/>
      <c r="H29" s="15">
        <v>0</v>
      </c>
      <c r="I29" s="3"/>
      <c r="K29" s="14"/>
    </row>
    <row r="30" spans="1:11" x14ac:dyDescent="0.25">
      <c r="A30" s="1">
        <v>19</v>
      </c>
      <c r="B30" s="2">
        <v>52</v>
      </c>
      <c r="C30" s="20" t="s">
        <v>27</v>
      </c>
      <c r="D30" s="21">
        <f>+'[1]GF by funct '!F29</f>
        <v>9325784</v>
      </c>
      <c r="E30" s="15"/>
      <c r="F30" s="15">
        <v>0</v>
      </c>
      <c r="G30" s="15"/>
      <c r="H30" s="15">
        <v>0</v>
      </c>
      <c r="I30" s="3"/>
      <c r="K30" s="14"/>
    </row>
    <row r="31" spans="1:11" x14ac:dyDescent="0.25">
      <c r="A31" s="1">
        <v>20</v>
      </c>
      <c r="B31" s="2">
        <v>53</v>
      </c>
      <c r="C31" s="20" t="s">
        <v>28</v>
      </c>
      <c r="D31" s="21">
        <f>+'[1]GF by funct '!F30</f>
        <v>14184679</v>
      </c>
      <c r="E31" s="15"/>
      <c r="F31" s="15">
        <v>0</v>
      </c>
      <c r="G31" s="15"/>
      <c r="H31" s="15">
        <v>0</v>
      </c>
      <c r="I31" s="3"/>
      <c r="K31" s="14"/>
    </row>
    <row r="32" spans="1:11" x14ac:dyDescent="0.25">
      <c r="A32" s="1">
        <v>21</v>
      </c>
      <c r="B32" s="2">
        <v>61</v>
      </c>
      <c r="C32" s="20" t="s">
        <v>29</v>
      </c>
      <c r="D32" s="21">
        <f>+'[1]GF by funct '!F31</f>
        <v>6531997</v>
      </c>
      <c r="E32" s="15"/>
      <c r="F32" s="15">
        <v>0</v>
      </c>
      <c r="G32" s="15"/>
      <c r="H32" s="15">
        <v>0</v>
      </c>
      <c r="I32" s="3"/>
      <c r="K32" s="14"/>
    </row>
    <row r="33" spans="1:11" x14ac:dyDescent="0.25">
      <c r="A33" s="1">
        <v>22</v>
      </c>
      <c r="B33" s="2">
        <v>71</v>
      </c>
      <c r="C33" s="20" t="s">
        <v>4</v>
      </c>
      <c r="D33" s="21">
        <f>+'[1]GF by funct '!F32</f>
        <v>0</v>
      </c>
      <c r="E33" s="15"/>
      <c r="F33" s="15">
        <v>0</v>
      </c>
      <c r="G33" s="15"/>
      <c r="H33" s="15">
        <f>SUM('[1]DS Fund'!J26:J28)</f>
        <v>225442281</v>
      </c>
      <c r="I33" s="3"/>
      <c r="J33" s="3"/>
      <c r="K33" s="14"/>
    </row>
    <row r="34" spans="1:11" x14ac:dyDescent="0.25">
      <c r="A34" s="1">
        <v>23</v>
      </c>
      <c r="B34" s="2">
        <v>81</v>
      </c>
      <c r="C34" s="20" t="s">
        <v>30</v>
      </c>
      <c r="D34" s="21">
        <f>+'[1]GF by funct '!F33</f>
        <v>0</v>
      </c>
      <c r="E34" s="15"/>
      <c r="F34" s="15">
        <v>0</v>
      </c>
      <c r="G34" s="15"/>
      <c r="H34" s="15">
        <v>0</v>
      </c>
      <c r="I34" s="3"/>
      <c r="J34" s="3"/>
      <c r="K34" s="14"/>
    </row>
    <row r="35" spans="1:11" x14ac:dyDescent="0.25">
      <c r="A35" s="1">
        <v>24</v>
      </c>
      <c r="B35" s="2">
        <v>91</v>
      </c>
      <c r="C35" s="20" t="s">
        <v>31</v>
      </c>
      <c r="D35" s="21">
        <v>12486163</v>
      </c>
      <c r="E35" s="15"/>
      <c r="F35" s="15">
        <v>0</v>
      </c>
      <c r="G35" s="15"/>
      <c r="H35" s="15">
        <v>0</v>
      </c>
      <c r="I35" s="3"/>
      <c r="J35" s="3"/>
      <c r="K35" s="14"/>
    </row>
    <row r="36" spans="1:11" x14ac:dyDescent="0.25">
      <c r="A36" s="1">
        <v>25</v>
      </c>
      <c r="B36" s="2">
        <v>93</v>
      </c>
      <c r="C36" s="20" t="s">
        <v>32</v>
      </c>
      <c r="D36" s="21">
        <f>+'[1]GF by funct '!F35</f>
        <v>210000</v>
      </c>
      <c r="E36" s="15"/>
      <c r="F36" s="15">
        <v>0</v>
      </c>
      <c r="G36" s="15"/>
      <c r="H36" s="15">
        <v>0</v>
      </c>
      <c r="I36" s="3"/>
      <c r="J36" s="3"/>
      <c r="K36" s="14"/>
    </row>
    <row r="37" spans="1:11" x14ac:dyDescent="0.25">
      <c r="A37" s="1">
        <v>26</v>
      </c>
      <c r="B37" s="2">
        <v>95</v>
      </c>
      <c r="C37" s="20" t="s">
        <v>33</v>
      </c>
      <c r="D37" s="21">
        <f>+'[1]GF by funct '!F36</f>
        <v>70000</v>
      </c>
      <c r="E37" s="15"/>
      <c r="F37" s="15">
        <v>0</v>
      </c>
      <c r="G37" s="15"/>
      <c r="H37" s="15">
        <v>0</v>
      </c>
      <c r="I37" s="3"/>
      <c r="J37" s="3"/>
      <c r="K37" s="14"/>
    </row>
    <row r="38" spans="1:11" x14ac:dyDescent="0.25">
      <c r="A38" s="1">
        <v>27</v>
      </c>
      <c r="B38" s="2">
        <v>99</v>
      </c>
      <c r="C38" s="20" t="s">
        <v>34</v>
      </c>
      <c r="D38" s="21">
        <f>+'[1]GF by funct '!F37</f>
        <v>4300000</v>
      </c>
      <c r="E38" s="15"/>
      <c r="F38" s="15">
        <v>0</v>
      </c>
      <c r="G38" s="15"/>
      <c r="H38" s="15">
        <v>0</v>
      </c>
      <c r="I38" s="3"/>
      <c r="J38" s="22"/>
      <c r="K38" s="14"/>
    </row>
    <row r="39" spans="1:11" x14ac:dyDescent="0.25">
      <c r="A39" s="1">
        <v>28</v>
      </c>
      <c r="B39" s="2"/>
      <c r="C39" s="11" t="s">
        <v>35</v>
      </c>
      <c r="D39" s="23">
        <f>SUM(D17:D38)</f>
        <v>569673432</v>
      </c>
      <c r="E39" s="24"/>
      <c r="F39" s="23">
        <f>SUM(F17:F38)</f>
        <v>32936176.969999999</v>
      </c>
      <c r="G39" s="15"/>
      <c r="H39" s="23">
        <f>SUM(H17:H38)</f>
        <v>225442281</v>
      </c>
      <c r="I39" s="3"/>
      <c r="J39" s="3"/>
    </row>
    <row r="40" spans="1:11" x14ac:dyDescent="0.25">
      <c r="B40" s="2"/>
      <c r="C40" s="3"/>
      <c r="D40" s="6"/>
      <c r="E40" s="5"/>
      <c r="F40" s="6"/>
      <c r="G40" s="3"/>
      <c r="H40" s="6"/>
      <c r="I40" s="3"/>
      <c r="J40" s="3"/>
    </row>
    <row r="41" spans="1:11" hidden="1" x14ac:dyDescent="0.25">
      <c r="B41" s="2"/>
      <c r="C41" s="3"/>
      <c r="D41" s="6"/>
      <c r="E41" s="5"/>
      <c r="F41" s="6"/>
      <c r="G41" s="3"/>
      <c r="H41" s="6"/>
      <c r="I41" s="3"/>
      <c r="J41" s="3"/>
    </row>
    <row r="42" spans="1:11" hidden="1" x14ac:dyDescent="0.25">
      <c r="B42" s="2"/>
      <c r="C42" s="11" t="s">
        <v>36</v>
      </c>
      <c r="D42" s="6"/>
      <c r="E42" s="5"/>
      <c r="F42" s="6"/>
      <c r="G42" s="3"/>
      <c r="H42" s="6"/>
      <c r="I42" s="3"/>
      <c r="J42" s="3"/>
    </row>
    <row r="43" spans="1:11" hidden="1" x14ac:dyDescent="0.25">
      <c r="B43" s="2"/>
      <c r="C43" s="11" t="s">
        <v>37</v>
      </c>
      <c r="D43" s="25">
        <f>+D14-D39</f>
        <v>-11326145</v>
      </c>
      <c r="E43" s="5"/>
      <c r="F43" s="25">
        <f>+F14-F39</f>
        <v>-8933498.9699999988</v>
      </c>
      <c r="G43" s="3"/>
      <c r="H43" s="25">
        <f>+H14-H39</f>
        <v>0</v>
      </c>
      <c r="I43" s="3"/>
      <c r="J43" s="3"/>
    </row>
    <row r="44" spans="1:11" hidden="1" x14ac:dyDescent="0.25">
      <c r="B44" s="2"/>
      <c r="C44" s="11"/>
      <c r="D44" s="6"/>
      <c r="E44" s="5"/>
      <c r="F44" s="6"/>
      <c r="G44" s="3"/>
      <c r="H44" s="6"/>
      <c r="I44" s="3"/>
      <c r="J44" s="3"/>
    </row>
    <row r="45" spans="1:11" hidden="1" x14ac:dyDescent="0.25">
      <c r="B45" s="2"/>
      <c r="C45" s="11" t="s">
        <v>38</v>
      </c>
      <c r="D45" s="6"/>
      <c r="E45" s="5"/>
      <c r="F45" s="6"/>
      <c r="G45" s="3"/>
      <c r="H45" s="6"/>
      <c r="I45" s="3"/>
      <c r="J45" s="3"/>
    </row>
    <row r="46" spans="1:11" hidden="1" x14ac:dyDescent="0.25">
      <c r="B46" s="2"/>
      <c r="C46" s="3" t="s">
        <v>39</v>
      </c>
      <c r="D46" s="17">
        <v>0</v>
      </c>
      <c r="E46" s="5"/>
      <c r="F46" s="17">
        <v>0</v>
      </c>
      <c r="G46" s="3"/>
      <c r="H46" s="17"/>
      <c r="I46" s="3"/>
      <c r="J46" s="3"/>
    </row>
    <row r="47" spans="1:11" hidden="1" x14ac:dyDescent="0.25">
      <c r="B47" s="2"/>
      <c r="C47" s="3" t="s">
        <v>40</v>
      </c>
      <c r="D47" s="17">
        <v>0</v>
      </c>
      <c r="E47" s="17"/>
      <c r="F47" s="17">
        <v>0</v>
      </c>
      <c r="G47" s="3"/>
      <c r="H47" s="17"/>
      <c r="I47" s="3"/>
      <c r="J47" s="3"/>
    </row>
    <row r="48" spans="1:11" hidden="1" x14ac:dyDescent="0.25">
      <c r="B48" s="2"/>
      <c r="C48" s="11" t="s">
        <v>41</v>
      </c>
      <c r="D48" s="26">
        <f>+D46-D47</f>
        <v>0</v>
      </c>
      <c r="E48" s="5"/>
      <c r="F48" s="26">
        <f>+F46-F47</f>
        <v>0</v>
      </c>
      <c r="G48" s="3"/>
      <c r="H48" s="26">
        <f>+H46-H47</f>
        <v>0</v>
      </c>
      <c r="I48" s="3"/>
      <c r="J48" s="3"/>
    </row>
    <row r="49" spans="1:10" hidden="1" x14ac:dyDescent="0.25">
      <c r="B49" s="2"/>
      <c r="C49" s="3"/>
      <c r="D49" s="6"/>
      <c r="E49" s="5"/>
      <c r="F49" s="6"/>
      <c r="G49" s="3"/>
      <c r="H49" s="6"/>
      <c r="I49" s="3"/>
    </row>
    <row r="50" spans="1:10" x14ac:dyDescent="0.25">
      <c r="B50" s="2"/>
      <c r="C50" s="2"/>
      <c r="D50" s="6"/>
      <c r="E50" s="5"/>
      <c r="F50" s="6"/>
      <c r="G50" s="3"/>
      <c r="H50" s="6"/>
      <c r="I50" s="3"/>
    </row>
    <row r="51" spans="1:10" x14ac:dyDescent="0.25">
      <c r="B51" s="2"/>
      <c r="C51" s="11" t="s">
        <v>42</v>
      </c>
      <c r="D51" s="6"/>
      <c r="E51" s="5"/>
      <c r="F51" s="6"/>
      <c r="G51" s="3"/>
      <c r="H51" s="6"/>
      <c r="I51" s="3"/>
    </row>
    <row r="52" spans="1:10" x14ac:dyDescent="0.25">
      <c r="A52" s="1">
        <v>29</v>
      </c>
      <c r="B52" s="2"/>
      <c r="C52" s="11" t="s">
        <v>43</v>
      </c>
      <c r="D52" s="27">
        <f>+D43+D48</f>
        <v>-11326145</v>
      </c>
      <c r="E52" s="28"/>
      <c r="F52" s="27">
        <v>-8933499</v>
      </c>
      <c r="G52" s="3"/>
      <c r="H52" s="27">
        <f>+H43+H48</f>
        <v>0</v>
      </c>
      <c r="I52" s="3"/>
    </row>
    <row r="53" spans="1:10" x14ac:dyDescent="0.25">
      <c r="B53" s="2"/>
      <c r="C53" s="11"/>
      <c r="D53" s="28"/>
      <c r="E53" s="28"/>
      <c r="F53" s="28"/>
      <c r="G53" s="3"/>
      <c r="H53" s="28"/>
      <c r="I53" s="3"/>
    </row>
    <row r="54" spans="1:10" x14ac:dyDescent="0.25">
      <c r="B54" s="2"/>
      <c r="C54" s="11" t="s">
        <v>44</v>
      </c>
      <c r="D54" s="6"/>
      <c r="E54" s="5"/>
      <c r="F54" s="6"/>
      <c r="G54" s="3"/>
      <c r="H54" s="6"/>
      <c r="I54" s="3"/>
      <c r="J54" s="3"/>
    </row>
    <row r="55" spans="1:10" x14ac:dyDescent="0.25">
      <c r="A55" s="1">
        <v>30</v>
      </c>
      <c r="B55" s="2"/>
      <c r="C55" s="3" t="s">
        <v>45</v>
      </c>
      <c r="D55" s="21">
        <v>0</v>
      </c>
      <c r="E55" s="29">
        <f>+'[1]GF Rev by Obj'!E58+'[1]GF Rev by Obj'!E59</f>
        <v>0</v>
      </c>
      <c r="F55" s="29">
        <f>+'[1]FS Fund'!J42</f>
        <v>0</v>
      </c>
      <c r="G55" s="29"/>
      <c r="H55" s="15">
        <f>+'[1]DS Fund'!J36</f>
        <v>0</v>
      </c>
      <c r="I55" s="3"/>
      <c r="J55" s="3"/>
    </row>
    <row r="56" spans="1:10" x14ac:dyDescent="0.25">
      <c r="A56" s="1">
        <v>31</v>
      </c>
      <c r="B56" s="2"/>
      <c r="C56" s="3" t="s">
        <v>40</v>
      </c>
      <c r="D56" s="21">
        <f>+'[1]GF by funct '!F46</f>
        <v>0</v>
      </c>
      <c r="E56" s="29">
        <v>0</v>
      </c>
      <c r="F56" s="29">
        <v>0</v>
      </c>
      <c r="G56" s="29"/>
      <c r="H56" s="15">
        <f>+'[1]DS Fund'!J37</f>
        <v>0</v>
      </c>
      <c r="I56" s="3"/>
      <c r="J56" s="3"/>
    </row>
    <row r="57" spans="1:10" x14ac:dyDescent="0.25">
      <c r="A57" s="1">
        <v>32</v>
      </c>
      <c r="B57" s="2"/>
      <c r="C57" s="11" t="s">
        <v>41</v>
      </c>
      <c r="D57" s="30">
        <f>SUM(D55:D56)</f>
        <v>0</v>
      </c>
      <c r="E57" s="29">
        <f t="shared" ref="E57" si="0">+E55-E56</f>
        <v>0</v>
      </c>
      <c r="F57" s="30">
        <f>+F55-F56</f>
        <v>0</v>
      </c>
      <c r="G57" s="29"/>
      <c r="H57" s="30">
        <f>SUM(H55:H56)</f>
        <v>0</v>
      </c>
      <c r="I57" s="3"/>
      <c r="J57" s="3"/>
    </row>
    <row r="58" spans="1:10" x14ac:dyDescent="0.25">
      <c r="B58" s="2"/>
      <c r="C58" s="11"/>
      <c r="D58" s="17"/>
      <c r="E58" s="17"/>
      <c r="F58" s="17"/>
      <c r="G58" s="17"/>
      <c r="H58" s="17"/>
      <c r="I58" s="3"/>
      <c r="J58" s="3"/>
    </row>
    <row r="59" spans="1:10" ht="15.75" thickBot="1" x14ac:dyDescent="0.3">
      <c r="A59" s="1">
        <v>33</v>
      </c>
      <c r="B59" s="2"/>
      <c r="C59" s="11" t="s">
        <v>46</v>
      </c>
      <c r="D59" s="31">
        <f>+D52+D57</f>
        <v>-11326145</v>
      </c>
      <c r="E59" s="17"/>
      <c r="F59" s="31">
        <f>+F52+F57</f>
        <v>-8933499</v>
      </c>
      <c r="G59" s="17"/>
      <c r="H59" s="31">
        <f>+H52+H57</f>
        <v>0</v>
      </c>
      <c r="I59" s="3"/>
      <c r="J59" s="3"/>
    </row>
    <row r="60" spans="1:10" ht="15.75" thickTop="1" x14ac:dyDescent="0.25">
      <c r="B60" s="2"/>
      <c r="C60" s="3"/>
      <c r="D60" s="17"/>
      <c r="E60" s="17"/>
      <c r="F60" s="17"/>
      <c r="G60" s="3"/>
      <c r="H60" s="17"/>
      <c r="I60" s="3"/>
    </row>
    <row r="61" spans="1:10" hidden="1" x14ac:dyDescent="0.25">
      <c r="B61" s="2"/>
      <c r="C61" s="12" t="s">
        <v>47</v>
      </c>
      <c r="D61" s="32" t="e">
        <f>+'[1]GF by funct '!F51</f>
        <v>#REF!</v>
      </c>
      <c r="E61" s="28"/>
      <c r="F61" s="17">
        <f>+'[1]FS Fund'!J50</f>
        <v>1516393.3900000006</v>
      </c>
      <c r="G61" s="3"/>
      <c r="H61" s="17">
        <f>+'[1]DS Fund'!J44</f>
        <v>17948888.329999954</v>
      </c>
      <c r="I61" s="3"/>
    </row>
    <row r="62" spans="1:10" ht="15.75" hidden="1" thickBot="1" x14ac:dyDescent="0.3">
      <c r="B62" s="2"/>
      <c r="C62" s="11" t="s">
        <v>48</v>
      </c>
      <c r="D62" s="33" t="e">
        <f>SUM(D59:D61)</f>
        <v>#REF!</v>
      </c>
      <c r="E62" s="34"/>
      <c r="F62" s="33">
        <f>SUM(F59:F61)</f>
        <v>-7417105.6099999994</v>
      </c>
      <c r="G62" s="3"/>
      <c r="H62" s="33">
        <f>SUM(H59:H61)</f>
        <v>17948888.329999954</v>
      </c>
      <c r="I62" s="3"/>
    </row>
    <row r="63" spans="1:10" x14ac:dyDescent="0.25">
      <c r="B63" s="2"/>
      <c r="C63" s="3"/>
      <c r="D63" s="6"/>
      <c r="E63" s="5"/>
      <c r="F63" s="6"/>
      <c r="G63" s="3"/>
      <c r="H63" s="6"/>
      <c r="I63" s="3"/>
    </row>
    <row r="64" spans="1:10" x14ac:dyDescent="0.25">
      <c r="B64" s="2"/>
      <c r="C64" s="2"/>
      <c r="D64" s="2"/>
      <c r="E64" s="2"/>
      <c r="F64" s="2"/>
      <c r="G64" s="2"/>
      <c r="H64" s="6"/>
    </row>
    <row r="65" spans="2:8" x14ac:dyDescent="0.25">
      <c r="B65" s="2"/>
      <c r="C65" s="2"/>
      <c r="D65" s="2"/>
      <c r="E65" s="2"/>
      <c r="F65" s="2"/>
      <c r="G65" s="2"/>
      <c r="H65" s="6"/>
    </row>
    <row r="66" spans="2:8" x14ac:dyDescent="0.25">
      <c r="B66" s="115"/>
      <c r="C66" s="115"/>
      <c r="D66" s="115"/>
      <c r="E66" s="115"/>
      <c r="F66" s="115"/>
      <c r="G66" s="115"/>
      <c r="H66" s="115"/>
    </row>
    <row r="67" spans="2:8" x14ac:dyDescent="0.25">
      <c r="H67" s="6"/>
    </row>
    <row r="68" spans="2:8" x14ac:dyDescent="0.25">
      <c r="H68" s="6"/>
    </row>
    <row r="69" spans="2:8" x14ac:dyDescent="0.25">
      <c r="H69" s="6"/>
    </row>
  </sheetData>
  <mergeCells count="4">
    <mergeCell ref="C1:H1"/>
    <mergeCell ref="C2:H2"/>
    <mergeCell ref="C3:H3"/>
    <mergeCell ref="B66:H66"/>
  </mergeCells>
  <pageMargins left="0.7" right="0.7" top="0.75" bottom="0.75" header="0.3" footer="0.3"/>
  <pageSetup scale="85" orientation="portrait" r:id="rId1"/>
  <ignoredErrors>
    <ignoredError sqref="H1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F4DB9-93FA-43F6-AF4D-91BED252C383}">
  <sheetPr>
    <pageSetUpPr fitToPage="1"/>
  </sheetPr>
  <dimension ref="A1:M66"/>
  <sheetViews>
    <sheetView topLeftCell="A25" workbookViewId="0">
      <selection activeCell="D59" sqref="D59"/>
    </sheetView>
  </sheetViews>
  <sheetFormatPr defaultColWidth="9.140625" defaultRowHeight="15" x14ac:dyDescent="0.25"/>
  <cols>
    <col min="1" max="1" width="5.85546875" style="1" customWidth="1"/>
    <col min="2" max="2" width="5.5703125" customWidth="1"/>
    <col min="3" max="3" width="40.42578125" customWidth="1"/>
    <col min="4" max="4" width="17.42578125" customWidth="1"/>
    <col min="5" max="7" width="17.42578125" style="83" customWidth="1"/>
    <col min="13" max="13" width="16" bestFit="1" customWidth="1"/>
  </cols>
  <sheetData>
    <row r="1" spans="1:13" x14ac:dyDescent="0.25">
      <c r="B1" s="2"/>
      <c r="C1" s="113" t="s">
        <v>0</v>
      </c>
      <c r="D1" s="113"/>
      <c r="E1" s="113"/>
      <c r="F1" s="113"/>
      <c r="G1" s="113"/>
    </row>
    <row r="2" spans="1:13" x14ac:dyDescent="0.25">
      <c r="B2" s="2"/>
      <c r="C2" s="113" t="s">
        <v>53</v>
      </c>
      <c r="D2" s="113"/>
      <c r="E2" s="113"/>
      <c r="F2" s="113"/>
      <c r="G2" s="113"/>
    </row>
    <row r="3" spans="1:13" x14ac:dyDescent="0.25">
      <c r="B3" s="2"/>
      <c r="C3" s="4"/>
      <c r="D3" s="4"/>
      <c r="E3" s="64"/>
      <c r="F3" s="24"/>
      <c r="G3" s="65" t="s">
        <v>54</v>
      </c>
    </row>
    <row r="4" spans="1:13" x14ac:dyDescent="0.25">
      <c r="B4" s="2"/>
      <c r="C4" s="4"/>
      <c r="D4" s="66"/>
      <c r="E4" s="67"/>
      <c r="F4" s="67"/>
      <c r="G4" s="68" t="s">
        <v>55</v>
      </c>
    </row>
    <row r="5" spans="1:13" x14ac:dyDescent="0.25">
      <c r="B5" s="2"/>
      <c r="C5" s="4"/>
      <c r="D5" s="8" t="s">
        <v>56</v>
      </c>
      <c r="E5" s="68"/>
      <c r="F5" s="68"/>
      <c r="G5" s="68" t="s">
        <v>57</v>
      </c>
    </row>
    <row r="6" spans="1:13" x14ac:dyDescent="0.25">
      <c r="B6" s="2"/>
      <c r="C6" s="4"/>
      <c r="D6" s="69" t="s">
        <v>58</v>
      </c>
      <c r="E6" s="68" t="s">
        <v>59</v>
      </c>
      <c r="F6" s="68" t="s">
        <v>59</v>
      </c>
      <c r="G6" s="68" t="s">
        <v>60</v>
      </c>
    </row>
    <row r="7" spans="1:13" x14ac:dyDescent="0.25">
      <c r="B7" s="2"/>
      <c r="C7" s="3"/>
      <c r="D7" s="70" t="s">
        <v>61</v>
      </c>
      <c r="E7" s="71" t="s">
        <v>62</v>
      </c>
      <c r="F7" s="71" t="s">
        <v>63</v>
      </c>
      <c r="G7" s="71" t="s">
        <v>59</v>
      </c>
    </row>
    <row r="8" spans="1:13" x14ac:dyDescent="0.25">
      <c r="A8" s="1" t="s">
        <v>6</v>
      </c>
      <c r="B8" s="2"/>
      <c r="C8" s="11" t="s">
        <v>7</v>
      </c>
      <c r="D8" s="6"/>
      <c r="E8" s="15"/>
      <c r="F8" s="15"/>
      <c r="G8" s="15"/>
    </row>
    <row r="9" spans="1:13" x14ac:dyDescent="0.25">
      <c r="A9" s="1">
        <v>1</v>
      </c>
      <c r="B9" s="2">
        <v>57</v>
      </c>
      <c r="C9" s="12" t="s">
        <v>8</v>
      </c>
      <c r="D9" s="72">
        <v>431675657</v>
      </c>
      <c r="E9" s="72">
        <v>461061868</v>
      </c>
      <c r="F9" s="72">
        <f>'Comb Funds by Fn'!D10</f>
        <v>425622894</v>
      </c>
      <c r="G9" s="72">
        <f>+F9-E9</f>
        <v>-35438974</v>
      </c>
    </row>
    <row r="10" spans="1:13" x14ac:dyDescent="0.25">
      <c r="A10" s="1">
        <v>2</v>
      </c>
      <c r="B10" s="2">
        <v>57</v>
      </c>
      <c r="C10" s="12" t="s">
        <v>9</v>
      </c>
      <c r="D10" s="21">
        <v>13130882</v>
      </c>
      <c r="E10" s="15">
        <v>20003250</v>
      </c>
      <c r="F10" s="15">
        <f>'Comb Funds by Fn'!D11</f>
        <v>22497600</v>
      </c>
      <c r="G10" s="15">
        <f>+F10-E10</f>
        <v>2494350</v>
      </c>
    </row>
    <row r="11" spans="1:13" x14ac:dyDescent="0.25">
      <c r="A11" s="1">
        <v>3</v>
      </c>
      <c r="B11" s="2">
        <v>58</v>
      </c>
      <c r="C11" s="12" t="s">
        <v>10</v>
      </c>
      <c r="D11" s="21">
        <v>58794226</v>
      </c>
      <c r="E11" s="15">
        <v>70608975</v>
      </c>
      <c r="F11" s="15">
        <f>'Comb Funds by Fn'!D12</f>
        <v>96277759</v>
      </c>
      <c r="G11" s="15">
        <f>+F11-E11</f>
        <v>25668784</v>
      </c>
    </row>
    <row r="12" spans="1:13" x14ac:dyDescent="0.25">
      <c r="A12" s="1">
        <v>4</v>
      </c>
      <c r="B12" s="2">
        <v>59</v>
      </c>
      <c r="C12" s="12" t="s">
        <v>11</v>
      </c>
      <c r="D12" s="21">
        <v>14888456</v>
      </c>
      <c r="E12" s="15">
        <v>19136852</v>
      </c>
      <c r="F12" s="15">
        <f>'Comb Funds by Fn'!D13</f>
        <v>13949034</v>
      </c>
      <c r="G12" s="15">
        <f>+F12-E12</f>
        <v>-5187818</v>
      </c>
      <c r="M12" s="73"/>
    </row>
    <row r="13" spans="1:13" x14ac:dyDescent="0.25">
      <c r="A13" s="1">
        <v>5</v>
      </c>
      <c r="B13" s="2"/>
      <c r="C13" s="18" t="s">
        <v>12</v>
      </c>
      <c r="D13" s="19">
        <f>SUM(D9:D12)</f>
        <v>518489221</v>
      </c>
      <c r="E13" s="23">
        <f t="shared" ref="E13" si="0">SUM(E9:E12)</f>
        <v>570810945</v>
      </c>
      <c r="F13" s="23">
        <f>SUM(F9:F12)</f>
        <v>558347287</v>
      </c>
      <c r="G13" s="23">
        <f>SUM(G9:G12)</f>
        <v>-12463658</v>
      </c>
      <c r="M13" s="74"/>
    </row>
    <row r="14" spans="1:13" x14ac:dyDescent="0.25">
      <c r="B14" s="2"/>
      <c r="C14" s="3"/>
      <c r="D14" s="2"/>
      <c r="E14" s="15"/>
      <c r="F14" s="15"/>
      <c r="G14" s="15"/>
    </row>
    <row r="15" spans="1:13" x14ac:dyDescent="0.25">
      <c r="B15" s="2"/>
      <c r="C15" s="11" t="s">
        <v>13</v>
      </c>
      <c r="D15" s="2"/>
      <c r="E15" s="15"/>
      <c r="F15" s="15"/>
      <c r="G15" s="15"/>
    </row>
    <row r="16" spans="1:13" x14ac:dyDescent="0.25">
      <c r="A16" s="1">
        <v>6</v>
      </c>
      <c r="B16" s="2">
        <v>11</v>
      </c>
      <c r="C16" s="20" t="s">
        <v>14</v>
      </c>
      <c r="D16" s="21">
        <v>303330930</v>
      </c>
      <c r="E16" s="21">
        <v>321710597</v>
      </c>
      <c r="F16" s="21">
        <f>'Comb Funds by Fn'!D17</f>
        <v>334948375</v>
      </c>
      <c r="G16" s="15">
        <f>+F16-E16</f>
        <v>13237778</v>
      </c>
    </row>
    <row r="17" spans="1:7" x14ac:dyDescent="0.25">
      <c r="A17" s="1">
        <v>7</v>
      </c>
      <c r="B17" s="2">
        <v>12</v>
      </c>
      <c r="C17" s="20" t="s">
        <v>15</v>
      </c>
      <c r="D17" s="21">
        <v>6184017</v>
      </c>
      <c r="E17" s="21">
        <v>6779393</v>
      </c>
      <c r="F17" s="21">
        <f>'Comb Funds by Fn'!D18</f>
        <v>8797277</v>
      </c>
      <c r="G17" s="15">
        <f t="shared" ref="G17:G36" si="1">+F17-E17</f>
        <v>2017884</v>
      </c>
    </row>
    <row r="18" spans="1:7" x14ac:dyDescent="0.25">
      <c r="A18" s="1">
        <v>8</v>
      </c>
      <c r="B18" s="2">
        <v>13</v>
      </c>
      <c r="C18" s="20" t="s">
        <v>16</v>
      </c>
      <c r="D18" s="21">
        <v>3462137</v>
      </c>
      <c r="E18" s="21">
        <v>3627573</v>
      </c>
      <c r="F18" s="21">
        <f>'Comb Funds by Fn'!D19</f>
        <v>3333050</v>
      </c>
      <c r="G18" s="15">
        <f t="shared" si="1"/>
        <v>-294523</v>
      </c>
    </row>
    <row r="19" spans="1:7" x14ac:dyDescent="0.25">
      <c r="A19" s="1">
        <v>9</v>
      </c>
      <c r="B19" s="2">
        <v>21</v>
      </c>
      <c r="C19" s="20" t="s">
        <v>17</v>
      </c>
      <c r="D19" s="21">
        <v>10519033</v>
      </c>
      <c r="E19" s="21">
        <v>11549173</v>
      </c>
      <c r="F19" s="21">
        <f>'Comb Funds by Fn'!D20</f>
        <v>11879332</v>
      </c>
      <c r="G19" s="15">
        <f t="shared" si="1"/>
        <v>330159</v>
      </c>
    </row>
    <row r="20" spans="1:7" x14ac:dyDescent="0.25">
      <c r="A20" s="1">
        <v>10</v>
      </c>
      <c r="B20" s="2">
        <v>23</v>
      </c>
      <c r="C20" s="20" t="s">
        <v>18</v>
      </c>
      <c r="D20" s="21">
        <v>34029144</v>
      </c>
      <c r="E20" s="21">
        <v>34805761</v>
      </c>
      <c r="F20" s="21">
        <f>'Comb Funds by Fn'!D21</f>
        <v>33988228</v>
      </c>
      <c r="G20" s="15">
        <f t="shared" si="1"/>
        <v>-817533</v>
      </c>
    </row>
    <row r="21" spans="1:7" x14ac:dyDescent="0.25">
      <c r="A21" s="1">
        <v>11</v>
      </c>
      <c r="B21" s="2">
        <v>31</v>
      </c>
      <c r="C21" s="20" t="s">
        <v>19</v>
      </c>
      <c r="D21" s="21">
        <v>26439774</v>
      </c>
      <c r="E21" s="21">
        <v>25562717</v>
      </c>
      <c r="F21" s="21">
        <f>'Comb Funds by Fn'!D22</f>
        <v>26836415</v>
      </c>
      <c r="G21" s="15">
        <f t="shared" si="1"/>
        <v>1273698</v>
      </c>
    </row>
    <row r="22" spans="1:7" x14ac:dyDescent="0.25">
      <c r="A22" s="1">
        <v>12</v>
      </c>
      <c r="B22" s="2">
        <v>32</v>
      </c>
      <c r="C22" s="20" t="s">
        <v>20</v>
      </c>
      <c r="D22" s="21">
        <v>490355</v>
      </c>
      <c r="E22" s="21">
        <v>367667</v>
      </c>
      <c r="F22" s="21">
        <f>'Comb Funds by Fn'!D23</f>
        <v>493019</v>
      </c>
      <c r="G22" s="15">
        <f t="shared" si="1"/>
        <v>125352</v>
      </c>
    </row>
    <row r="23" spans="1:7" x14ac:dyDescent="0.25">
      <c r="A23" s="1">
        <v>13</v>
      </c>
      <c r="B23" s="2">
        <v>33</v>
      </c>
      <c r="C23" s="20" t="s">
        <v>21</v>
      </c>
      <c r="D23" s="21">
        <v>6227956</v>
      </c>
      <c r="E23" s="21">
        <v>6767254</v>
      </c>
      <c r="F23" s="21">
        <f>'Comb Funds by Fn'!D24</f>
        <v>6768531</v>
      </c>
      <c r="G23" s="15">
        <f t="shared" si="1"/>
        <v>1277</v>
      </c>
    </row>
    <row r="24" spans="1:7" x14ac:dyDescent="0.25">
      <c r="A24" s="1">
        <v>14</v>
      </c>
      <c r="B24" s="2">
        <v>34</v>
      </c>
      <c r="C24" s="20" t="s">
        <v>22</v>
      </c>
      <c r="D24" s="21">
        <v>10607412</v>
      </c>
      <c r="E24" s="21">
        <v>16593499</v>
      </c>
      <c r="F24" s="21">
        <f>'Comb Funds by Fn'!D25</f>
        <v>16662725</v>
      </c>
      <c r="G24" s="15">
        <f t="shared" si="1"/>
        <v>69226</v>
      </c>
    </row>
    <row r="25" spans="1:7" x14ac:dyDescent="0.25">
      <c r="A25" s="1">
        <v>15</v>
      </c>
      <c r="B25" s="2">
        <v>35</v>
      </c>
      <c r="C25" s="20" t="s">
        <v>23</v>
      </c>
      <c r="D25" s="21">
        <v>43938</v>
      </c>
      <c r="E25" s="21">
        <v>45159</v>
      </c>
      <c r="F25" s="21">
        <f>'Comb Funds by Fn'!D26</f>
        <v>0</v>
      </c>
      <c r="G25" s="15">
        <f t="shared" si="1"/>
        <v>-45159</v>
      </c>
    </row>
    <row r="26" spans="1:7" x14ac:dyDescent="0.25">
      <c r="A26" s="1">
        <v>16</v>
      </c>
      <c r="B26" s="2">
        <v>36</v>
      </c>
      <c r="C26" s="20" t="s">
        <v>24</v>
      </c>
      <c r="D26" s="21">
        <v>11253167</v>
      </c>
      <c r="E26" s="21">
        <v>12982067</v>
      </c>
      <c r="F26" s="21">
        <f>'Comb Funds by Fn'!D27</f>
        <v>12814469</v>
      </c>
      <c r="G26" s="15">
        <f t="shared" si="1"/>
        <v>-167598</v>
      </c>
    </row>
    <row r="27" spans="1:7" x14ac:dyDescent="0.25">
      <c r="A27" s="1">
        <v>17</v>
      </c>
      <c r="B27" s="2">
        <v>41</v>
      </c>
      <c r="C27" s="20" t="s">
        <v>25</v>
      </c>
      <c r="D27" s="21">
        <v>12032551</v>
      </c>
      <c r="E27" s="21">
        <v>12286783.050000001</v>
      </c>
      <c r="F27" s="21">
        <f>'Comb Funds by Fn'!D28</f>
        <v>12832242</v>
      </c>
      <c r="G27" s="15">
        <f t="shared" si="1"/>
        <v>545458.94999999925</v>
      </c>
    </row>
    <row r="28" spans="1:7" x14ac:dyDescent="0.25">
      <c r="A28" s="1">
        <v>18</v>
      </c>
      <c r="B28" s="2">
        <v>51</v>
      </c>
      <c r="C28" s="20" t="s">
        <v>26</v>
      </c>
      <c r="D28" s="21">
        <v>41949321</v>
      </c>
      <c r="E28" s="21">
        <v>46801403.049999997</v>
      </c>
      <c r="F28" s="21">
        <f>'Comb Funds by Fn'!D29</f>
        <v>53211146</v>
      </c>
      <c r="G28" s="15">
        <f t="shared" si="1"/>
        <v>6409742.950000003</v>
      </c>
    </row>
    <row r="29" spans="1:7" x14ac:dyDescent="0.25">
      <c r="A29" s="1">
        <v>19</v>
      </c>
      <c r="B29" s="2">
        <v>52</v>
      </c>
      <c r="C29" s="20" t="s">
        <v>27</v>
      </c>
      <c r="D29" s="21">
        <v>3673592</v>
      </c>
      <c r="E29" s="21">
        <v>6563293.0499999998</v>
      </c>
      <c r="F29" s="21">
        <f>'Comb Funds by Fn'!D30</f>
        <v>9325784</v>
      </c>
      <c r="G29" s="15">
        <f t="shared" si="1"/>
        <v>2762490.95</v>
      </c>
    </row>
    <row r="30" spans="1:7" x14ac:dyDescent="0.25">
      <c r="A30" s="1">
        <v>20</v>
      </c>
      <c r="B30" s="2">
        <v>53</v>
      </c>
      <c r="C30" s="20" t="s">
        <v>28</v>
      </c>
      <c r="D30" s="21">
        <v>13404874</v>
      </c>
      <c r="E30" s="21">
        <v>14188495.050000001</v>
      </c>
      <c r="F30" s="21">
        <f>'Comb Funds by Fn'!D31</f>
        <v>14184679</v>
      </c>
      <c r="G30" s="15">
        <f t="shared" si="1"/>
        <v>-3816.0500000007451</v>
      </c>
    </row>
    <row r="31" spans="1:7" x14ac:dyDescent="0.25">
      <c r="A31" s="1">
        <v>21</v>
      </c>
      <c r="B31" s="2">
        <v>61</v>
      </c>
      <c r="C31" s="20" t="s">
        <v>29</v>
      </c>
      <c r="D31" s="21">
        <v>5358981</v>
      </c>
      <c r="E31" s="21">
        <v>6703716.0499999998</v>
      </c>
      <c r="F31" s="21">
        <f>'Comb Funds by Fn'!D32</f>
        <v>6531997</v>
      </c>
      <c r="G31" s="15">
        <f t="shared" si="1"/>
        <v>-171719.04999999981</v>
      </c>
    </row>
    <row r="32" spans="1:7" x14ac:dyDescent="0.25">
      <c r="A32" s="1">
        <v>22</v>
      </c>
      <c r="B32" s="2">
        <v>71</v>
      </c>
      <c r="C32" s="20" t="s">
        <v>4</v>
      </c>
      <c r="D32" s="21">
        <f>848755+134925</f>
        <v>983680</v>
      </c>
      <c r="E32" s="21">
        <v>0</v>
      </c>
      <c r="F32" s="21">
        <f>'Comb Funds by Fn'!D33</f>
        <v>0</v>
      </c>
      <c r="G32" s="15">
        <f t="shared" si="1"/>
        <v>0</v>
      </c>
    </row>
    <row r="33" spans="1:7" x14ac:dyDescent="0.25">
      <c r="A33" s="1">
        <v>23</v>
      </c>
      <c r="B33" s="2">
        <v>81</v>
      </c>
      <c r="C33" s="20" t="s">
        <v>30</v>
      </c>
      <c r="D33" s="21">
        <v>514288</v>
      </c>
      <c r="E33" s="21">
        <v>269836.05</v>
      </c>
      <c r="F33" s="21">
        <f>'Comb Funds by Fn'!D34</f>
        <v>0</v>
      </c>
      <c r="G33" s="15">
        <f t="shared" si="1"/>
        <v>-269836.05</v>
      </c>
    </row>
    <row r="34" spans="1:7" x14ac:dyDescent="0.25">
      <c r="A34" s="1">
        <v>24</v>
      </c>
      <c r="B34" s="2">
        <v>91</v>
      </c>
      <c r="C34" s="20" t="s">
        <v>31</v>
      </c>
      <c r="D34" s="21">
        <v>45190499</v>
      </c>
      <c r="E34" s="21">
        <v>54400000.049999997</v>
      </c>
      <c r="F34" s="21">
        <f>'Comb Funds by Fn'!D35</f>
        <v>12486163</v>
      </c>
      <c r="G34" s="15">
        <f t="shared" si="1"/>
        <v>-41913837.049999997</v>
      </c>
    </row>
    <row r="35" spans="1:7" x14ac:dyDescent="0.25">
      <c r="A35" s="1">
        <v>25</v>
      </c>
      <c r="B35" s="2">
        <v>93</v>
      </c>
      <c r="C35" s="20" t="s">
        <v>32</v>
      </c>
      <c r="D35" s="21">
        <v>98400</v>
      </c>
      <c r="E35" s="21">
        <v>210000.05</v>
      </c>
      <c r="F35" s="21">
        <f>'Comb Funds by Fn'!D36</f>
        <v>210000</v>
      </c>
      <c r="G35" s="15">
        <f t="shared" si="1"/>
        <v>-4.9999999988358468E-2</v>
      </c>
    </row>
    <row r="36" spans="1:7" x14ac:dyDescent="0.25">
      <c r="A36" s="1">
        <v>26</v>
      </c>
      <c r="B36" s="2">
        <v>95</v>
      </c>
      <c r="C36" s="20" t="s">
        <v>33</v>
      </c>
      <c r="D36" s="21">
        <v>2376</v>
      </c>
      <c r="E36" s="21">
        <v>200000.05</v>
      </c>
      <c r="F36" s="21">
        <f>'Comb Funds by Fn'!D37</f>
        <v>70000</v>
      </c>
      <c r="G36" s="15">
        <f t="shared" si="1"/>
        <v>-130000.04999999999</v>
      </c>
    </row>
    <row r="37" spans="1:7" x14ac:dyDescent="0.25">
      <c r="A37" s="1">
        <v>27</v>
      </c>
      <c r="B37" s="2">
        <v>99</v>
      </c>
      <c r="C37" s="20" t="s">
        <v>34</v>
      </c>
      <c r="D37" s="21">
        <v>3551933</v>
      </c>
      <c r="E37" s="21">
        <v>4600000.05</v>
      </c>
      <c r="F37" s="21">
        <f>'Comb Funds by Fn'!D38</f>
        <v>4300000</v>
      </c>
      <c r="G37" s="15">
        <f>+F37-E37</f>
        <v>-300000.04999999981</v>
      </c>
    </row>
    <row r="38" spans="1:7" x14ac:dyDescent="0.25">
      <c r="A38" s="1">
        <v>28</v>
      </c>
      <c r="B38" s="2"/>
      <c r="C38" s="11" t="s">
        <v>35</v>
      </c>
      <c r="D38" s="23">
        <f>SUM(D16:D37)</f>
        <v>539348358</v>
      </c>
      <c r="E38" s="23">
        <f>SUM(E16:E37)</f>
        <v>587014386.49999988</v>
      </c>
      <c r="F38" s="23">
        <f>SUM(F16:F37)</f>
        <v>569673432</v>
      </c>
      <c r="G38" s="23">
        <f>SUM(G16:G37)</f>
        <v>-17340954.5</v>
      </c>
    </row>
    <row r="39" spans="1:7" x14ac:dyDescent="0.25">
      <c r="B39" s="2"/>
      <c r="C39" s="3"/>
      <c r="D39" s="2"/>
      <c r="E39" s="15"/>
      <c r="F39" s="15"/>
      <c r="G39" s="15"/>
    </row>
    <row r="40" spans="1:7" x14ac:dyDescent="0.25">
      <c r="B40" s="2"/>
      <c r="C40" s="3"/>
      <c r="D40" s="2"/>
      <c r="E40" s="15"/>
      <c r="F40" s="15"/>
      <c r="G40" s="15"/>
    </row>
    <row r="41" spans="1:7" x14ac:dyDescent="0.25">
      <c r="B41" s="2"/>
      <c r="C41" s="11" t="s">
        <v>64</v>
      </c>
      <c r="D41" s="2"/>
      <c r="E41" s="15"/>
      <c r="F41" s="15"/>
      <c r="G41" s="15"/>
    </row>
    <row r="42" spans="1:7" x14ac:dyDescent="0.25">
      <c r="A42" s="1">
        <v>29</v>
      </c>
      <c r="B42" s="2"/>
      <c r="C42" s="11" t="s">
        <v>65</v>
      </c>
      <c r="D42" s="25">
        <f>+D13-D38</f>
        <v>-20859137</v>
      </c>
      <c r="E42" s="75">
        <f>+E13-E38</f>
        <v>-16203441.499999881</v>
      </c>
      <c r="F42" s="75">
        <f>+F13-F38</f>
        <v>-11326145</v>
      </c>
      <c r="G42" s="75">
        <f>+G13-G38</f>
        <v>4877296.5</v>
      </c>
    </row>
    <row r="43" spans="1:7" x14ac:dyDescent="0.25">
      <c r="B43" s="2"/>
      <c r="C43" s="11"/>
      <c r="D43" s="6"/>
      <c r="E43" s="15"/>
      <c r="F43" s="15"/>
      <c r="G43" s="15"/>
    </row>
    <row r="44" spans="1:7" x14ac:dyDescent="0.25">
      <c r="B44" s="2"/>
      <c r="C44" s="11" t="s">
        <v>44</v>
      </c>
      <c r="D44" s="6"/>
      <c r="E44" s="15"/>
      <c r="F44" s="15"/>
      <c r="G44" s="15"/>
    </row>
    <row r="45" spans="1:7" x14ac:dyDescent="0.25">
      <c r="A45" s="1">
        <v>30</v>
      </c>
      <c r="B45" s="2"/>
      <c r="C45" s="3" t="s">
        <v>112</v>
      </c>
      <c r="D45" s="21">
        <f>101284+158738</f>
        <v>260022</v>
      </c>
      <c r="E45" s="15">
        <v>7000000</v>
      </c>
      <c r="F45" s="15">
        <v>0</v>
      </c>
      <c r="G45" s="15">
        <f>+F45-E45</f>
        <v>-7000000</v>
      </c>
    </row>
    <row r="46" spans="1:7" x14ac:dyDescent="0.25">
      <c r="A46" s="1">
        <v>31</v>
      </c>
      <c r="B46" s="2"/>
      <c r="C46" s="3" t="s">
        <v>40</v>
      </c>
      <c r="D46" s="21">
        <v>-819</v>
      </c>
      <c r="E46" s="15">
        <v>0</v>
      </c>
      <c r="F46" s="15">
        <v>0</v>
      </c>
      <c r="G46" s="15">
        <f>+F46-E46</f>
        <v>0</v>
      </c>
    </row>
    <row r="47" spans="1:7" x14ac:dyDescent="0.25">
      <c r="A47" s="1">
        <v>32</v>
      </c>
      <c r="B47" s="2"/>
      <c r="C47" s="11" t="s">
        <v>41</v>
      </c>
      <c r="D47" s="30">
        <f>SUM(D45:D46)</f>
        <v>259203</v>
      </c>
      <c r="E47" s="23">
        <f>SUM(E45:E46)</f>
        <v>7000000</v>
      </c>
      <c r="F47" s="23">
        <f>SUM(F45:F46)</f>
        <v>0</v>
      </c>
      <c r="G47" s="23">
        <f>SUM(G45:G46)</f>
        <v>-7000000</v>
      </c>
    </row>
    <row r="48" spans="1:7" x14ac:dyDescent="0.25">
      <c r="B48" s="2"/>
      <c r="C48" s="3"/>
      <c r="D48" s="2"/>
      <c r="E48" s="15"/>
      <c r="F48" s="15"/>
      <c r="G48" s="15"/>
    </row>
    <row r="49" spans="1:10" ht="15.75" thickBot="1" x14ac:dyDescent="0.3">
      <c r="A49" s="1">
        <v>33</v>
      </c>
      <c r="B49" s="2"/>
      <c r="C49" s="11" t="s">
        <v>46</v>
      </c>
      <c r="D49" s="76">
        <f>+D42+D47</f>
        <v>-20599934</v>
      </c>
      <c r="E49" s="76">
        <f>+E42+E47</f>
        <v>-9203441.4999998808</v>
      </c>
      <c r="F49" s="76">
        <f>+F42+F47</f>
        <v>-11326145</v>
      </c>
      <c r="G49" s="76">
        <f>+G42+G47</f>
        <v>-2122703.5</v>
      </c>
    </row>
    <row r="50" spans="1:10" ht="15.75" thickTop="1" x14ac:dyDescent="0.25">
      <c r="B50" s="2"/>
      <c r="C50" s="3"/>
      <c r="D50" s="2"/>
      <c r="E50" s="15"/>
      <c r="F50" s="15"/>
      <c r="G50" s="15"/>
    </row>
    <row r="51" spans="1:10" hidden="1" x14ac:dyDescent="0.25">
      <c r="B51" s="2"/>
      <c r="C51" s="12" t="s">
        <v>47</v>
      </c>
      <c r="D51" s="21">
        <v>158671093</v>
      </c>
      <c r="E51" s="77">
        <f>D52</f>
        <v>138071159</v>
      </c>
      <c r="F51" s="77" t="e">
        <f>+#REF!</f>
        <v>#REF!</v>
      </c>
      <c r="G51" s="24"/>
    </row>
    <row r="52" spans="1:10" ht="15.75" hidden="1" thickBot="1" x14ac:dyDescent="0.3">
      <c r="B52" s="2"/>
      <c r="C52" s="11" t="s">
        <v>48</v>
      </c>
      <c r="D52" s="33">
        <f t="shared" ref="D52:E52" si="2">SUM(D49:D51)</f>
        <v>138071159</v>
      </c>
      <c r="E52" s="78">
        <f t="shared" si="2"/>
        <v>128867717.50000012</v>
      </c>
      <c r="F52" s="78" t="e">
        <f>SUM(F49:F51)</f>
        <v>#REF!</v>
      </c>
      <c r="G52" s="24"/>
    </row>
    <row r="53" spans="1:10" hidden="1" x14ac:dyDescent="0.25">
      <c r="B53" s="2"/>
      <c r="C53" s="3"/>
      <c r="D53" s="6"/>
      <c r="E53" s="15"/>
      <c r="F53" s="15"/>
      <c r="G53" s="24"/>
    </row>
    <row r="54" spans="1:10" x14ac:dyDescent="0.25">
      <c r="B54" s="2"/>
      <c r="C54" s="79"/>
      <c r="D54" s="2"/>
      <c r="E54" s="80"/>
      <c r="F54" s="80"/>
      <c r="G54" s="24"/>
    </row>
    <row r="55" spans="1:10" x14ac:dyDescent="0.25">
      <c r="A55" s="1">
        <v>34</v>
      </c>
      <c r="B55" s="2"/>
      <c r="C55" s="4" t="s">
        <v>115</v>
      </c>
      <c r="D55" s="111">
        <v>0.92759999999999998</v>
      </c>
      <c r="E55" s="112">
        <v>0.85589999999999999</v>
      </c>
      <c r="F55" s="111">
        <v>0.74919999999999998</v>
      </c>
      <c r="G55" s="4"/>
      <c r="I55" s="5"/>
      <c r="J55" s="81"/>
    </row>
    <row r="56" spans="1:10" x14ac:dyDescent="0.25">
      <c r="B56" s="2"/>
      <c r="C56" s="2"/>
      <c r="D56" s="2"/>
      <c r="E56" s="80"/>
      <c r="F56" s="80"/>
      <c r="G56" s="15"/>
    </row>
    <row r="57" spans="1:10" x14ac:dyDescent="0.25">
      <c r="B57" s="2"/>
      <c r="C57" s="2"/>
      <c r="D57" s="2"/>
      <c r="E57" s="80"/>
      <c r="F57" s="80"/>
      <c r="G57" s="15"/>
    </row>
    <row r="58" spans="1:10" x14ac:dyDescent="0.25">
      <c r="B58" s="2"/>
      <c r="C58" s="79"/>
      <c r="D58" s="2"/>
      <c r="E58" s="80"/>
      <c r="F58" s="82"/>
      <c r="G58" s="15"/>
    </row>
    <row r="59" spans="1:10" x14ac:dyDescent="0.25">
      <c r="B59" s="2"/>
      <c r="C59" s="2"/>
      <c r="D59" s="2"/>
      <c r="E59" s="80"/>
      <c r="F59" s="80"/>
      <c r="G59" s="15"/>
    </row>
    <row r="60" spans="1:10" x14ac:dyDescent="0.25">
      <c r="B60" s="2"/>
      <c r="C60" s="2"/>
      <c r="D60" s="2"/>
      <c r="E60" s="80"/>
      <c r="F60" s="80"/>
      <c r="G60" s="21"/>
    </row>
    <row r="61" spans="1:10" x14ac:dyDescent="0.25">
      <c r="B61" s="2"/>
      <c r="C61" s="2"/>
      <c r="D61" s="2"/>
      <c r="E61" s="21"/>
      <c r="F61" s="21"/>
      <c r="G61" s="21"/>
    </row>
    <row r="62" spans="1:10" x14ac:dyDescent="0.25">
      <c r="B62" s="2"/>
      <c r="C62" s="2"/>
      <c r="D62" s="2"/>
      <c r="E62" s="21"/>
      <c r="F62" s="21"/>
      <c r="G62" s="21"/>
    </row>
    <row r="63" spans="1:10" x14ac:dyDescent="0.25">
      <c r="B63" s="2"/>
      <c r="C63" s="2"/>
      <c r="D63" s="2"/>
      <c r="E63" s="21"/>
      <c r="F63" s="21"/>
      <c r="G63" s="21"/>
    </row>
    <row r="64" spans="1:10" x14ac:dyDescent="0.25">
      <c r="B64" s="2"/>
      <c r="C64" s="2"/>
      <c r="D64" s="2"/>
      <c r="E64" s="21"/>
      <c r="F64" s="21"/>
      <c r="G64" s="21"/>
    </row>
    <row r="65" spans="2:7" x14ac:dyDescent="0.25">
      <c r="B65" s="2"/>
      <c r="C65" s="2"/>
      <c r="D65" s="2"/>
      <c r="E65" s="21"/>
      <c r="F65" s="21"/>
      <c r="G65" s="21"/>
    </row>
    <row r="66" spans="2:7" x14ac:dyDescent="0.25">
      <c r="B66" s="2"/>
      <c r="C66" s="2"/>
      <c r="D66" s="2"/>
      <c r="E66" s="21"/>
      <c r="F66" s="21"/>
      <c r="G66" s="21"/>
    </row>
  </sheetData>
  <mergeCells count="2">
    <mergeCell ref="C1:G1"/>
    <mergeCell ref="C2:G2"/>
  </mergeCells>
  <pageMargins left="0.7" right="0.7" top="0.75" bottom="0.75" header="0.3" footer="0.3"/>
  <pageSetup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FE8E7-C6CA-4B11-B349-68787518EA67}">
  <sheetPr>
    <pageSetUpPr fitToPage="1"/>
  </sheetPr>
  <dimension ref="A1:N79"/>
  <sheetViews>
    <sheetView topLeftCell="A13" workbookViewId="0">
      <selection activeCell="J5" sqref="J5"/>
    </sheetView>
  </sheetViews>
  <sheetFormatPr defaultColWidth="9.140625" defaultRowHeight="15" x14ac:dyDescent="0.25"/>
  <cols>
    <col min="1" max="1" width="5.85546875" style="1" customWidth="1"/>
    <col min="2" max="2" width="5.5703125" style="2" customWidth="1"/>
    <col min="3" max="3" width="40.42578125" customWidth="1"/>
    <col min="4" max="4" width="15.5703125" customWidth="1"/>
    <col min="5" max="5" width="2" customWidth="1"/>
    <col min="6" max="6" width="14.5703125" customWidth="1"/>
    <col min="7" max="7" width="2.7109375" customWidth="1"/>
    <col min="8" max="8" width="14.5703125" hidden="1" customWidth="1"/>
    <col min="9" max="9" width="2.7109375" hidden="1" customWidth="1"/>
    <col min="10" max="10" width="15.28515625" bestFit="1" customWidth="1"/>
    <col min="11" max="11" width="15" bestFit="1" customWidth="1"/>
    <col min="12" max="12" width="11.5703125" bestFit="1" customWidth="1"/>
  </cols>
  <sheetData>
    <row r="1" spans="1:11" x14ac:dyDescent="0.25">
      <c r="C1" s="113" t="s">
        <v>0</v>
      </c>
      <c r="D1" s="113"/>
      <c r="E1" s="113"/>
      <c r="F1" s="113"/>
      <c r="G1" s="113"/>
      <c r="H1" s="113"/>
      <c r="I1" s="113"/>
      <c r="J1" s="113"/>
      <c r="K1" s="3"/>
    </row>
    <row r="2" spans="1:11" x14ac:dyDescent="0.25">
      <c r="C2" s="113" t="s">
        <v>66</v>
      </c>
      <c r="D2" s="113"/>
      <c r="E2" s="113"/>
      <c r="F2" s="113"/>
      <c r="G2" s="113"/>
      <c r="H2" s="113"/>
      <c r="I2" s="113"/>
      <c r="J2" s="113"/>
      <c r="K2" s="3"/>
    </row>
    <row r="3" spans="1:11" x14ac:dyDescent="0.25">
      <c r="C3" s="113"/>
      <c r="D3" s="113"/>
      <c r="E3" s="113"/>
      <c r="F3" s="113"/>
      <c r="G3" s="113"/>
      <c r="H3" s="113"/>
      <c r="I3" s="113"/>
      <c r="J3" s="113"/>
      <c r="K3" s="3"/>
    </row>
    <row r="4" spans="1:11" x14ac:dyDescent="0.25">
      <c r="C4" s="4"/>
      <c r="D4" s="8" t="s">
        <v>56</v>
      </c>
      <c r="E4" s="3"/>
      <c r="F4" s="8" t="s">
        <v>67</v>
      </c>
      <c r="G4" s="8"/>
      <c r="H4" s="8" t="s">
        <v>68</v>
      </c>
      <c r="I4" s="9"/>
      <c r="J4" s="84" t="s">
        <v>67</v>
      </c>
      <c r="K4" s="3"/>
    </row>
    <row r="5" spans="1:11" x14ac:dyDescent="0.25">
      <c r="C5" s="4"/>
      <c r="D5" s="8" t="s">
        <v>58</v>
      </c>
      <c r="E5" s="9"/>
      <c r="F5" s="8" t="s">
        <v>69</v>
      </c>
      <c r="G5" s="8"/>
      <c r="H5" s="85" t="s">
        <v>58</v>
      </c>
      <c r="I5" s="3"/>
      <c r="J5" s="8" t="s">
        <v>70</v>
      </c>
      <c r="K5" s="3"/>
    </row>
    <row r="6" spans="1:11" x14ac:dyDescent="0.25">
      <c r="C6" s="3"/>
      <c r="D6" s="10" t="s">
        <v>61</v>
      </c>
      <c r="E6" s="9"/>
      <c r="F6" s="10" t="s">
        <v>62</v>
      </c>
      <c r="G6" s="8"/>
      <c r="H6" s="10" t="s">
        <v>71</v>
      </c>
      <c r="I6" s="3"/>
      <c r="J6" s="10" t="s">
        <v>63</v>
      </c>
      <c r="K6" s="3"/>
    </row>
    <row r="7" spans="1:11" x14ac:dyDescent="0.25">
      <c r="A7" s="1" t="s">
        <v>6</v>
      </c>
      <c r="B7" s="11" t="s">
        <v>7</v>
      </c>
      <c r="C7" s="2"/>
      <c r="D7" s="6"/>
      <c r="E7" s="5"/>
      <c r="F7" s="6"/>
      <c r="G7" s="6"/>
      <c r="H7" s="6"/>
      <c r="I7" s="3"/>
      <c r="J7" s="6"/>
      <c r="K7" s="3"/>
    </row>
    <row r="8" spans="1:11" x14ac:dyDescent="0.25">
      <c r="A8" s="1">
        <v>1</v>
      </c>
      <c r="B8" s="11" t="s">
        <v>72</v>
      </c>
      <c r="C8" s="2"/>
      <c r="D8" s="6"/>
      <c r="E8" s="5"/>
      <c r="F8" s="6"/>
      <c r="G8" s="6"/>
      <c r="H8" s="6"/>
      <c r="I8" s="3"/>
      <c r="J8" s="6"/>
      <c r="K8" s="3"/>
    </row>
    <row r="9" spans="1:11" x14ac:dyDescent="0.25">
      <c r="A9" s="1">
        <v>2</v>
      </c>
      <c r="B9" s="86">
        <v>5751</v>
      </c>
      <c r="C9" s="12" t="s">
        <v>73</v>
      </c>
      <c r="D9" s="13">
        <v>2530338.89</v>
      </c>
      <c r="E9" s="13"/>
      <c r="F9" s="13">
        <v>4922000</v>
      </c>
      <c r="G9" s="13"/>
      <c r="H9" s="13">
        <v>10100000</v>
      </c>
      <c r="I9" s="13"/>
      <c r="J9" s="13">
        <v>10320099</v>
      </c>
      <c r="K9" s="87"/>
    </row>
    <row r="10" spans="1:11" x14ac:dyDescent="0.25">
      <c r="A10" s="1">
        <v>3</v>
      </c>
      <c r="C10" s="12" t="s">
        <v>74</v>
      </c>
      <c r="D10" s="88">
        <v>6452.87</v>
      </c>
      <c r="E10" s="17"/>
      <c r="F10" s="88">
        <v>5694400</v>
      </c>
      <c r="G10" s="88"/>
      <c r="H10" s="88">
        <v>7843</v>
      </c>
      <c r="I10" s="17"/>
      <c r="J10" s="88">
        <v>0</v>
      </c>
      <c r="K10" s="87"/>
    </row>
    <row r="11" spans="1:11" x14ac:dyDescent="0.25">
      <c r="C11" s="12"/>
      <c r="D11" s="88"/>
      <c r="E11" s="17"/>
      <c r="F11" s="88"/>
      <c r="G11" s="88"/>
      <c r="H11" s="88"/>
      <c r="I11" s="17"/>
      <c r="J11" s="88"/>
      <c r="K11" s="87"/>
    </row>
    <row r="12" spans="1:11" x14ac:dyDescent="0.25">
      <c r="A12" s="1">
        <v>4</v>
      </c>
      <c r="C12" s="12" t="s">
        <v>75</v>
      </c>
      <c r="D12" s="89">
        <f>SUM(D9:D11)</f>
        <v>2536791.7600000002</v>
      </c>
      <c r="E12" s="17"/>
      <c r="F12" s="89">
        <f>SUM(F9:F11)</f>
        <v>10616400</v>
      </c>
      <c r="G12" s="88"/>
      <c r="H12" s="89">
        <f>SUM(H9:H11)</f>
        <v>10107843</v>
      </c>
      <c r="I12" s="17"/>
      <c r="J12" s="89">
        <f>SUM(J9:J11)</f>
        <v>10320099</v>
      </c>
      <c r="K12" s="87"/>
    </row>
    <row r="13" spans="1:11" x14ac:dyDescent="0.25">
      <c r="C13" s="12"/>
      <c r="D13" s="88"/>
      <c r="E13" s="17"/>
      <c r="F13" s="88"/>
      <c r="G13" s="88"/>
      <c r="H13" s="88"/>
      <c r="I13" s="17"/>
      <c r="J13" s="88"/>
      <c r="K13" s="87"/>
    </row>
    <row r="14" spans="1:11" x14ac:dyDescent="0.25">
      <c r="B14" s="79" t="s">
        <v>76</v>
      </c>
      <c r="C14" s="12"/>
      <c r="D14" s="88"/>
      <c r="E14" s="17"/>
      <c r="F14" s="88"/>
      <c r="G14" s="88"/>
      <c r="H14" s="88"/>
      <c r="I14" s="17"/>
      <c r="J14" s="88"/>
      <c r="K14" s="87"/>
    </row>
    <row r="15" spans="1:11" x14ac:dyDescent="0.25">
      <c r="A15" s="1">
        <v>5</v>
      </c>
      <c r="B15" s="86">
        <v>5829</v>
      </c>
      <c r="C15" s="12" t="s">
        <v>77</v>
      </c>
      <c r="D15" s="88">
        <v>71024.73</v>
      </c>
      <c r="E15" s="17"/>
      <c r="F15" s="88">
        <v>71025</v>
      </c>
      <c r="G15" s="88"/>
      <c r="H15" s="88">
        <v>109688</v>
      </c>
      <c r="I15" s="17"/>
      <c r="J15" s="88">
        <v>111100</v>
      </c>
      <c r="K15" s="87"/>
    </row>
    <row r="16" spans="1:11" x14ac:dyDescent="0.25">
      <c r="A16" s="1">
        <v>6</v>
      </c>
      <c r="B16" s="86">
        <v>5831</v>
      </c>
      <c r="C16" s="12" t="s">
        <v>78</v>
      </c>
      <c r="D16" s="90">
        <v>0</v>
      </c>
      <c r="E16" s="17"/>
      <c r="F16" s="90">
        <v>0</v>
      </c>
      <c r="G16" s="90"/>
      <c r="H16" s="88">
        <v>0</v>
      </c>
      <c r="I16" s="17"/>
      <c r="J16" s="90">
        <v>0</v>
      </c>
      <c r="K16" s="87"/>
    </row>
    <row r="17" spans="1:14" x14ac:dyDescent="0.25">
      <c r="C17" s="12"/>
      <c r="D17" s="90"/>
      <c r="E17" s="17"/>
      <c r="F17" s="90"/>
      <c r="G17" s="90"/>
      <c r="H17" s="90"/>
      <c r="I17" s="17"/>
      <c r="J17" s="90"/>
      <c r="K17" s="87"/>
    </row>
    <row r="18" spans="1:14" x14ac:dyDescent="0.25">
      <c r="A18" s="1">
        <v>7</v>
      </c>
      <c r="C18" s="12" t="s">
        <v>79</v>
      </c>
      <c r="D18" s="91">
        <f>SUM(D15:D17)</f>
        <v>71024.73</v>
      </c>
      <c r="E18" s="17"/>
      <c r="F18" s="91">
        <f>SUM(F15:F17)</f>
        <v>71025</v>
      </c>
      <c r="G18" s="90"/>
      <c r="H18" s="91">
        <f>SUM(H15:H17)</f>
        <v>109688</v>
      </c>
      <c r="I18" s="17"/>
      <c r="J18" s="91">
        <f>SUM(J15:J17)</f>
        <v>111100</v>
      </c>
      <c r="K18" s="87"/>
    </row>
    <row r="19" spans="1:14" x14ac:dyDescent="0.25">
      <c r="C19" s="12"/>
      <c r="D19" s="90"/>
      <c r="E19" s="17"/>
      <c r="F19" s="90"/>
      <c r="G19" s="90"/>
      <c r="H19" s="90"/>
      <c r="I19" s="17"/>
      <c r="J19" s="90"/>
      <c r="K19" s="87"/>
    </row>
    <row r="20" spans="1:14" x14ac:dyDescent="0.25">
      <c r="B20" s="18" t="s">
        <v>80</v>
      </c>
      <c r="C20" s="12"/>
      <c r="D20" s="90"/>
      <c r="E20" s="17"/>
      <c r="F20" s="90"/>
      <c r="G20" s="90"/>
      <c r="H20" s="90"/>
      <c r="I20" s="17"/>
      <c r="J20" s="90"/>
      <c r="K20" s="87"/>
    </row>
    <row r="21" spans="1:14" x14ac:dyDescent="0.25">
      <c r="A21" s="1">
        <v>8</v>
      </c>
      <c r="B21" s="12">
        <v>5921</v>
      </c>
      <c r="C21" s="12" t="s">
        <v>81</v>
      </c>
      <c r="D21" s="90">
        <f>4568373.14-859481.5</f>
        <v>3708891.6399999997</v>
      </c>
      <c r="E21" s="17"/>
      <c r="F21" s="90">
        <v>3390683</v>
      </c>
      <c r="G21" s="90"/>
      <c r="H21" s="90">
        <v>2725036</v>
      </c>
      <c r="I21" s="17"/>
      <c r="J21" s="90">
        <f>2377574+47000</f>
        <v>2424574</v>
      </c>
      <c r="K21" s="87"/>
    </row>
    <row r="22" spans="1:14" x14ac:dyDescent="0.25">
      <c r="A22" s="1">
        <v>9</v>
      </c>
      <c r="B22" s="12">
        <v>5922</v>
      </c>
      <c r="C22" s="12" t="s">
        <v>82</v>
      </c>
      <c r="D22" s="90">
        <f>20855974.4-859481.49</f>
        <v>19996492.91</v>
      </c>
      <c r="E22" s="17"/>
      <c r="F22" s="90">
        <v>11657076</v>
      </c>
      <c r="G22" s="90"/>
      <c r="H22" s="90">
        <v>8374075</v>
      </c>
      <c r="I22" s="17"/>
      <c r="J22" s="90">
        <f>9784030+85000</f>
        <v>9869030</v>
      </c>
      <c r="K22" s="87"/>
    </row>
    <row r="23" spans="1:14" x14ac:dyDescent="0.25">
      <c r="A23" s="1">
        <v>10</v>
      </c>
      <c r="B23" s="12">
        <v>5923</v>
      </c>
      <c r="C23" s="12" t="s">
        <v>83</v>
      </c>
      <c r="D23" s="90">
        <v>1481178.03</v>
      </c>
      <c r="E23" s="17"/>
      <c r="F23" s="90">
        <v>1800357</v>
      </c>
      <c r="G23" s="90"/>
      <c r="H23" s="90">
        <v>1016966</v>
      </c>
      <c r="I23" s="17"/>
      <c r="J23" s="90">
        <v>742457</v>
      </c>
      <c r="K23" s="87"/>
    </row>
    <row r="24" spans="1:14" x14ac:dyDescent="0.25">
      <c r="A24" s="1">
        <v>11</v>
      </c>
      <c r="B24" s="12">
        <v>5939</v>
      </c>
      <c r="C24" s="12" t="s">
        <v>84</v>
      </c>
      <c r="D24" s="90">
        <v>955227.43</v>
      </c>
      <c r="E24" s="17"/>
      <c r="F24" s="90">
        <v>507126</v>
      </c>
      <c r="G24" s="90"/>
      <c r="H24" s="90"/>
      <c r="I24" s="17"/>
      <c r="J24" s="90">
        <v>535418</v>
      </c>
      <c r="K24" s="87"/>
    </row>
    <row r="25" spans="1:14" x14ac:dyDescent="0.25">
      <c r="A25" s="1">
        <v>12</v>
      </c>
      <c r="B25" s="18"/>
      <c r="C25" s="12" t="s">
        <v>85</v>
      </c>
      <c r="D25" s="91">
        <f>SUM(D21:D24)</f>
        <v>26141790.010000002</v>
      </c>
      <c r="E25" s="17"/>
      <c r="F25" s="91">
        <f>SUM(F21:F24)</f>
        <v>17355242</v>
      </c>
      <c r="G25" s="90"/>
      <c r="H25" s="91">
        <f>SUM(H21:H24)</f>
        <v>12116077</v>
      </c>
      <c r="I25" s="17"/>
      <c r="J25" s="91">
        <f>SUM(J21:J24)</f>
        <v>13571479</v>
      </c>
      <c r="K25" s="103"/>
      <c r="L25" s="104"/>
    </row>
    <row r="26" spans="1:14" x14ac:dyDescent="0.25">
      <c r="C26" s="2"/>
      <c r="D26" s="17"/>
      <c r="E26" s="17"/>
      <c r="F26" s="90"/>
      <c r="G26" s="17"/>
      <c r="H26" s="17"/>
      <c r="I26" s="17"/>
      <c r="J26" s="90"/>
      <c r="K26" s="87"/>
    </row>
    <row r="27" spans="1:14" x14ac:dyDescent="0.25">
      <c r="A27" s="1">
        <v>13</v>
      </c>
      <c r="C27" s="18" t="s">
        <v>12</v>
      </c>
      <c r="D27" s="25">
        <f>+D25+D18+D12</f>
        <v>28749606.500000004</v>
      </c>
      <c r="E27" s="17"/>
      <c r="F27" s="25">
        <f>+F25+F18+F12</f>
        <v>28042667</v>
      </c>
      <c r="G27" s="17"/>
      <c r="H27" s="25">
        <f>+H25+H18+H12</f>
        <v>22333608</v>
      </c>
      <c r="I27" s="17"/>
      <c r="J27" s="25">
        <f>+J25+J18+J12</f>
        <v>24002678</v>
      </c>
      <c r="K27" s="103"/>
    </row>
    <row r="28" spans="1:14" x14ac:dyDescent="0.25">
      <c r="C28" s="3"/>
      <c r="D28" s="17"/>
      <c r="E28" s="17"/>
      <c r="F28" s="17"/>
      <c r="G28" s="17"/>
      <c r="H28" s="17"/>
      <c r="I28" s="17"/>
      <c r="J28" s="17"/>
      <c r="K28" s="87"/>
    </row>
    <row r="29" spans="1:14" x14ac:dyDescent="0.25">
      <c r="B29" s="11" t="s">
        <v>13</v>
      </c>
      <c r="D29" s="17"/>
      <c r="E29" s="17"/>
      <c r="F29" s="17"/>
      <c r="G29" s="17"/>
      <c r="H29" s="17"/>
      <c r="I29" s="17"/>
      <c r="J29" s="17"/>
      <c r="K29" s="87"/>
      <c r="N29" s="92"/>
    </row>
    <row r="30" spans="1:14" x14ac:dyDescent="0.25">
      <c r="A30" s="1">
        <v>14</v>
      </c>
      <c r="B30" s="2" t="s">
        <v>86</v>
      </c>
      <c r="C30" s="12" t="s">
        <v>87</v>
      </c>
      <c r="D30" s="88">
        <v>9306876.5299999993</v>
      </c>
      <c r="E30" s="88"/>
      <c r="F30" s="88">
        <v>11514290</v>
      </c>
      <c r="G30" s="88"/>
      <c r="H30" s="88">
        <v>9764384</v>
      </c>
      <c r="I30" s="88"/>
      <c r="J30" s="88">
        <v>12862253.220000001</v>
      </c>
      <c r="K30" s="93"/>
      <c r="N30" s="94"/>
    </row>
    <row r="31" spans="1:14" x14ac:dyDescent="0.25">
      <c r="A31" s="1">
        <v>15</v>
      </c>
      <c r="B31" s="2" t="s">
        <v>88</v>
      </c>
      <c r="C31" s="12" t="s">
        <v>89</v>
      </c>
      <c r="D31" s="88">
        <v>2853912.99</v>
      </c>
      <c r="E31" s="88"/>
      <c r="F31" s="88">
        <v>14269800</v>
      </c>
      <c r="G31" s="88"/>
      <c r="H31" s="88">
        <v>3709491</v>
      </c>
      <c r="I31" s="88"/>
      <c r="J31" s="88">
        <v>11516000</v>
      </c>
      <c r="K31" s="93"/>
    </row>
    <row r="32" spans="1:14" x14ac:dyDescent="0.25">
      <c r="A32" s="1">
        <v>16</v>
      </c>
      <c r="B32" s="2" t="s">
        <v>90</v>
      </c>
      <c r="C32" s="12" t="s">
        <v>91</v>
      </c>
      <c r="D32" s="88">
        <v>9502592.8599999994</v>
      </c>
      <c r="E32" s="88"/>
      <c r="F32" s="88">
        <v>1860357</v>
      </c>
      <c r="G32" s="88"/>
      <c r="H32" s="88">
        <v>8582597</v>
      </c>
      <c r="I32" s="88"/>
      <c r="J32" s="88">
        <v>1948792</v>
      </c>
      <c r="K32" s="93"/>
    </row>
    <row r="33" spans="1:12" x14ac:dyDescent="0.25">
      <c r="A33" s="1">
        <v>17</v>
      </c>
      <c r="B33" s="2" t="s">
        <v>92</v>
      </c>
      <c r="C33" s="12" t="s">
        <v>93</v>
      </c>
      <c r="D33" s="88">
        <v>62107.040000000001</v>
      </c>
      <c r="E33" s="88"/>
      <c r="F33" s="88">
        <v>1887000</v>
      </c>
      <c r="G33" s="88"/>
      <c r="H33" s="88">
        <v>157252</v>
      </c>
      <c r="I33" s="88"/>
      <c r="J33" s="88">
        <v>68000</v>
      </c>
      <c r="K33" s="93"/>
    </row>
    <row r="34" spans="1:12" x14ac:dyDescent="0.25">
      <c r="A34" s="1">
        <v>18</v>
      </c>
      <c r="B34" s="2" t="s">
        <v>94</v>
      </c>
      <c r="C34" s="12" t="s">
        <v>95</v>
      </c>
      <c r="D34" s="88">
        <v>225877.28</v>
      </c>
      <c r="E34" s="88"/>
      <c r="F34" s="88">
        <v>8010000</v>
      </c>
      <c r="G34" s="88"/>
      <c r="H34" s="88">
        <v>0</v>
      </c>
      <c r="I34" s="88"/>
      <c r="J34" s="88">
        <v>6541132</v>
      </c>
      <c r="K34" s="93"/>
    </row>
    <row r="35" spans="1:12" x14ac:dyDescent="0.25">
      <c r="A35" s="1">
        <v>19</v>
      </c>
      <c r="C35" s="11" t="s">
        <v>35</v>
      </c>
      <c r="D35" s="89">
        <f>SUM(D30:D34)</f>
        <v>21951366.699999999</v>
      </c>
      <c r="E35" s="95"/>
      <c r="F35" s="89">
        <f>SUM(F30:F34)</f>
        <v>37541447</v>
      </c>
      <c r="G35" s="95"/>
      <c r="H35" s="89">
        <f>SUM(H30:H34)</f>
        <v>22213724</v>
      </c>
      <c r="I35" s="88"/>
      <c r="J35" s="89">
        <f>SUM(J30:J34)</f>
        <v>32936177.219999999</v>
      </c>
      <c r="K35" s="93"/>
      <c r="L35" s="3"/>
    </row>
    <row r="36" spans="1:12" x14ac:dyDescent="0.25">
      <c r="C36" s="3"/>
      <c r="D36" s="17"/>
      <c r="E36" s="17"/>
      <c r="F36" s="17"/>
      <c r="G36" s="17"/>
      <c r="H36" s="17"/>
      <c r="I36" s="17"/>
      <c r="J36" s="17"/>
      <c r="K36" s="87"/>
      <c r="L36" s="3"/>
    </row>
    <row r="37" spans="1:12" x14ac:dyDescent="0.25">
      <c r="C37" s="3"/>
      <c r="D37" s="17"/>
      <c r="E37" s="17"/>
      <c r="F37" s="17"/>
      <c r="G37" s="17"/>
      <c r="H37" s="17"/>
      <c r="I37" s="17"/>
      <c r="J37" s="17"/>
      <c r="K37" s="3"/>
      <c r="L37" s="3"/>
    </row>
    <row r="38" spans="1:12" x14ac:dyDescent="0.25">
      <c r="C38" s="11" t="s">
        <v>64</v>
      </c>
      <c r="D38" s="17"/>
      <c r="E38" s="17"/>
      <c r="F38" s="17"/>
      <c r="G38" s="17"/>
      <c r="H38" s="17"/>
      <c r="I38" s="17"/>
      <c r="J38" s="17"/>
      <c r="K38" s="3"/>
      <c r="L38" s="3"/>
    </row>
    <row r="39" spans="1:12" x14ac:dyDescent="0.25">
      <c r="A39" s="1">
        <v>20</v>
      </c>
      <c r="C39" s="11" t="s">
        <v>65</v>
      </c>
      <c r="D39" s="25">
        <f>+D27-D35</f>
        <v>6798239.8000000045</v>
      </c>
      <c r="E39" s="17"/>
      <c r="F39" s="25">
        <f>+F27-F35</f>
        <v>-9498780</v>
      </c>
      <c r="G39" s="17"/>
      <c r="H39" s="25">
        <f>+H27-H35</f>
        <v>119884</v>
      </c>
      <c r="I39" s="17"/>
      <c r="J39" s="25">
        <f>+J27-J35</f>
        <v>-8933499.2199999988</v>
      </c>
      <c r="K39" s="3"/>
      <c r="L39" s="3"/>
    </row>
    <row r="40" spans="1:12" x14ac:dyDescent="0.25">
      <c r="C40" s="11"/>
      <c r="D40" s="17"/>
      <c r="E40" s="17"/>
      <c r="F40" s="17"/>
      <c r="G40" s="17"/>
      <c r="H40" s="17"/>
      <c r="I40" s="17"/>
      <c r="J40" s="17"/>
      <c r="K40" s="3"/>
      <c r="L40" s="3"/>
    </row>
    <row r="41" spans="1:12" x14ac:dyDescent="0.25">
      <c r="C41" s="11" t="s">
        <v>44</v>
      </c>
      <c r="D41" s="17"/>
      <c r="E41" s="17"/>
      <c r="F41" s="17"/>
      <c r="G41" s="17"/>
      <c r="H41" s="17"/>
      <c r="I41" s="17"/>
      <c r="J41" s="17"/>
      <c r="K41" s="3"/>
      <c r="L41" s="3"/>
    </row>
    <row r="42" spans="1:12" x14ac:dyDescent="0.25">
      <c r="A42" s="1">
        <v>21</v>
      </c>
      <c r="C42" s="3" t="s">
        <v>39</v>
      </c>
      <c r="D42" s="17">
        <v>819</v>
      </c>
      <c r="E42" s="17"/>
      <c r="F42" s="17">
        <v>0</v>
      </c>
      <c r="G42" s="17"/>
      <c r="H42" s="17">
        <v>0</v>
      </c>
      <c r="I42" s="17"/>
      <c r="J42" s="17">
        <v>0</v>
      </c>
      <c r="K42" s="3"/>
      <c r="L42" s="3"/>
    </row>
    <row r="43" spans="1:12" x14ac:dyDescent="0.25">
      <c r="A43" s="1">
        <v>22</v>
      </c>
      <c r="C43" s="3" t="s">
        <v>40</v>
      </c>
      <c r="D43" s="17">
        <v>0</v>
      </c>
      <c r="E43" s="17"/>
      <c r="F43" s="17">
        <v>0</v>
      </c>
      <c r="G43" s="17"/>
      <c r="H43" s="17">
        <v>0</v>
      </c>
      <c r="I43" s="17"/>
      <c r="J43" s="17">
        <v>0</v>
      </c>
      <c r="K43" s="3"/>
      <c r="L43" s="3"/>
    </row>
    <row r="44" spans="1:12" x14ac:dyDescent="0.25">
      <c r="A44" s="1">
        <v>23</v>
      </c>
      <c r="C44" s="11" t="s">
        <v>41</v>
      </c>
      <c r="D44" s="26">
        <f>SUM(D42:D43)</f>
        <v>819</v>
      </c>
      <c r="E44" s="17"/>
      <c r="F44" s="26">
        <f>SUM(F42:F43)</f>
        <v>0</v>
      </c>
      <c r="G44" s="17"/>
      <c r="H44" s="26">
        <f>SUM(H42:H43)</f>
        <v>0</v>
      </c>
      <c r="I44" s="17"/>
      <c r="J44" s="26">
        <f>SUM(J42:J43)</f>
        <v>0</v>
      </c>
      <c r="K44" s="3"/>
      <c r="L44" s="3"/>
    </row>
    <row r="45" spans="1:12" x14ac:dyDescent="0.25">
      <c r="C45" s="3"/>
      <c r="D45" s="17"/>
      <c r="E45" s="17"/>
      <c r="F45" s="17"/>
      <c r="G45" s="17"/>
      <c r="H45" s="17"/>
      <c r="I45" s="17"/>
      <c r="J45" s="17"/>
      <c r="K45" s="3"/>
    </row>
    <row r="46" spans="1:12" x14ac:dyDescent="0.25">
      <c r="C46" s="11" t="s">
        <v>96</v>
      </c>
      <c r="D46" s="17"/>
      <c r="E46" s="17"/>
      <c r="F46" s="17"/>
      <c r="G46" s="17"/>
      <c r="H46" s="17"/>
      <c r="I46" s="17"/>
      <c r="J46" s="17"/>
      <c r="K46" s="3"/>
    </row>
    <row r="47" spans="1:12" x14ac:dyDescent="0.25">
      <c r="C47" s="11" t="s">
        <v>97</v>
      </c>
      <c r="D47" s="17"/>
      <c r="E47" s="17"/>
      <c r="F47" s="17"/>
      <c r="G47" s="17"/>
      <c r="H47" s="17"/>
      <c r="I47" s="17"/>
      <c r="J47" s="17"/>
      <c r="K47" s="3"/>
    </row>
    <row r="48" spans="1:12" ht="15.75" thickBot="1" x14ac:dyDescent="0.3">
      <c r="A48" s="1">
        <v>24</v>
      </c>
      <c r="C48" s="11" t="s">
        <v>98</v>
      </c>
      <c r="D48" s="76">
        <f>+D39+D44</f>
        <v>6799058.8000000045</v>
      </c>
      <c r="E48" s="96"/>
      <c r="F48" s="76">
        <f>+F39+F44</f>
        <v>-9498780</v>
      </c>
      <c r="G48" s="96"/>
      <c r="H48" s="96">
        <f>+H39+H44</f>
        <v>119884</v>
      </c>
      <c r="I48" s="97"/>
      <c r="J48" s="76">
        <f>+J39+J44</f>
        <v>-8933499.2199999988</v>
      </c>
      <c r="K48" s="3"/>
    </row>
    <row r="49" spans="3:11" ht="15.75" thickTop="1" x14ac:dyDescent="0.25">
      <c r="C49" s="3"/>
      <c r="D49" s="17"/>
      <c r="E49" s="17"/>
      <c r="F49" s="17"/>
      <c r="G49" s="17"/>
      <c r="H49" s="17"/>
      <c r="I49" s="3"/>
      <c r="J49" s="17"/>
      <c r="K49" s="3"/>
    </row>
    <row r="50" spans="3:11" hidden="1" x14ac:dyDescent="0.25">
      <c r="C50" s="12" t="s">
        <v>47</v>
      </c>
      <c r="D50" s="32">
        <v>2495643</v>
      </c>
      <c r="E50" s="28"/>
      <c r="F50" s="17">
        <f>+D51</f>
        <v>9294701.8000000045</v>
      </c>
      <c r="G50" s="17"/>
      <c r="H50" s="17">
        <f>+D51</f>
        <v>9294701.8000000045</v>
      </c>
      <c r="I50" s="3"/>
      <c r="J50" s="17">
        <f>+F51</f>
        <v>-204078.19999999553</v>
      </c>
      <c r="K50" s="3"/>
    </row>
    <row r="51" spans="3:11" ht="15.75" hidden="1" thickBot="1" x14ac:dyDescent="0.3">
      <c r="C51" s="11" t="s">
        <v>48</v>
      </c>
      <c r="D51" s="33">
        <f>SUM(D48:D50)</f>
        <v>9294701.8000000045</v>
      </c>
      <c r="E51" s="34"/>
      <c r="F51" s="33">
        <f>SUM(F48:F50)</f>
        <v>-204078.19999999553</v>
      </c>
      <c r="G51" s="34"/>
      <c r="H51" s="33">
        <f>SUM(H48:H50)</f>
        <v>9414585.8000000045</v>
      </c>
      <c r="I51" s="3"/>
      <c r="J51" s="33">
        <f>SUM(J48:J50)</f>
        <v>-9137577.4199999943</v>
      </c>
      <c r="K51" s="3"/>
    </row>
    <row r="52" spans="3:11" hidden="1" x14ac:dyDescent="0.25">
      <c r="C52" s="3"/>
      <c r="D52" s="6"/>
      <c r="E52" s="5"/>
      <c r="F52" s="6"/>
      <c r="G52" s="6"/>
      <c r="H52" s="6"/>
      <c r="I52" s="3"/>
      <c r="J52" s="6"/>
      <c r="K52" s="3"/>
    </row>
    <row r="53" spans="3:11" x14ac:dyDescent="0.25">
      <c r="J53" s="6"/>
    </row>
    <row r="54" spans="3:11" x14ac:dyDescent="0.25">
      <c r="J54" s="6"/>
    </row>
    <row r="55" spans="3:11" x14ac:dyDescent="0.25">
      <c r="J55" s="6"/>
    </row>
    <row r="56" spans="3:11" x14ac:dyDescent="0.25">
      <c r="J56" s="6"/>
    </row>
    <row r="57" spans="3:11" x14ac:dyDescent="0.25">
      <c r="J57" s="6"/>
    </row>
    <row r="58" spans="3:11" x14ac:dyDescent="0.25">
      <c r="J58" s="6"/>
    </row>
    <row r="77" spans="12:12" x14ac:dyDescent="0.25">
      <c r="L77" s="105"/>
    </row>
    <row r="78" spans="12:12" x14ac:dyDescent="0.25">
      <c r="L78" s="105"/>
    </row>
    <row r="79" spans="12:12" x14ac:dyDescent="0.25">
      <c r="L79" s="105"/>
    </row>
  </sheetData>
  <mergeCells count="3">
    <mergeCell ref="C1:J1"/>
    <mergeCell ref="C2:J2"/>
    <mergeCell ref="C3:J3"/>
  </mergeCells>
  <printOptions horizontalCentered="1"/>
  <pageMargins left="0.75" right="0.75" top="0.75" bottom="0.75" header="0.3" footer="0.3"/>
  <pageSetup scale="8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B4713-F255-4455-A5C2-20BA720ED577}">
  <sheetPr>
    <pageSetUpPr fitToPage="1"/>
  </sheetPr>
  <dimension ref="A1:N52"/>
  <sheetViews>
    <sheetView tabSelected="1" topLeftCell="A4" workbookViewId="0">
      <selection activeCell="J7" sqref="J7"/>
    </sheetView>
  </sheetViews>
  <sheetFormatPr defaultColWidth="9.140625" defaultRowHeight="15" x14ac:dyDescent="0.25"/>
  <cols>
    <col min="1" max="1" width="5.85546875" style="1" customWidth="1"/>
    <col min="2" max="2" width="7" style="2" customWidth="1"/>
    <col min="3" max="3" width="40.42578125" style="2" customWidth="1"/>
    <col min="4" max="4" width="14" style="2" customWidth="1"/>
    <col min="5" max="5" width="2" style="2" customWidth="1"/>
    <col min="6" max="6" width="14.28515625" style="2" customWidth="1"/>
    <col min="7" max="7" width="2.7109375" style="2" customWidth="1"/>
    <col min="8" max="8" width="13.140625" style="2" hidden="1" customWidth="1"/>
    <col min="9" max="9" width="2.7109375" style="2" hidden="1" customWidth="1"/>
    <col min="10" max="10" width="14" style="2" customWidth="1"/>
    <col min="11" max="11" width="9.140625" style="2"/>
    <col min="14" max="14" width="10" bestFit="1" customWidth="1"/>
  </cols>
  <sheetData>
    <row r="1" spans="1:11" x14ac:dyDescent="0.25">
      <c r="C1" s="113" t="s">
        <v>0</v>
      </c>
      <c r="D1" s="113"/>
      <c r="E1" s="113"/>
      <c r="F1" s="113"/>
      <c r="G1" s="113"/>
      <c r="H1" s="113"/>
      <c r="I1" s="113"/>
      <c r="J1" s="113"/>
    </row>
    <row r="2" spans="1:11" x14ac:dyDescent="0.25">
      <c r="B2" s="113" t="s">
        <v>99</v>
      </c>
      <c r="C2" s="113"/>
      <c r="D2" s="113"/>
      <c r="E2" s="113"/>
      <c r="F2" s="113"/>
      <c r="G2" s="113"/>
      <c r="H2" s="113"/>
      <c r="I2" s="113"/>
      <c r="J2" s="113"/>
    </row>
    <row r="3" spans="1:11" x14ac:dyDescent="0.25">
      <c r="C3" s="116"/>
      <c r="D3" s="116"/>
      <c r="E3" s="116"/>
      <c r="F3" s="116"/>
      <c r="G3" s="116"/>
      <c r="H3" s="116"/>
      <c r="I3" s="116"/>
      <c r="J3" s="116"/>
    </row>
    <row r="4" spans="1:11" x14ac:dyDescent="0.25">
      <c r="C4" s="4" t="s">
        <v>115</v>
      </c>
      <c r="D4" s="81">
        <v>0.38090000000000002</v>
      </c>
      <c r="E4" s="4"/>
      <c r="F4" s="81">
        <v>0.38090000000000002</v>
      </c>
      <c r="G4" s="4"/>
      <c r="H4" s="98">
        <v>0.38</v>
      </c>
      <c r="I4" s="5"/>
      <c r="J4" s="102" t="s">
        <v>100</v>
      </c>
    </row>
    <row r="5" spans="1:11" x14ac:dyDescent="0.25">
      <c r="C5" s="4"/>
      <c r="D5" s="99"/>
      <c r="E5" s="4"/>
      <c r="F5" s="4"/>
      <c r="G5" s="4"/>
      <c r="H5" s="4"/>
      <c r="I5" s="5"/>
      <c r="J5" s="99"/>
    </row>
    <row r="6" spans="1:11" x14ac:dyDescent="0.25">
      <c r="C6" s="4"/>
      <c r="D6" s="84" t="s">
        <v>101</v>
      </c>
      <c r="E6" s="3"/>
      <c r="F6" s="8" t="s">
        <v>67</v>
      </c>
      <c r="G6" s="8"/>
      <c r="H6" s="8" t="s">
        <v>68</v>
      </c>
      <c r="I6" s="9"/>
      <c r="J6" s="84" t="s">
        <v>67</v>
      </c>
    </row>
    <row r="7" spans="1:11" x14ac:dyDescent="0.25">
      <c r="C7" s="4"/>
      <c r="D7" s="8" t="s">
        <v>58</v>
      </c>
      <c r="E7" s="9"/>
      <c r="F7" s="8" t="s">
        <v>70</v>
      </c>
      <c r="G7" s="8"/>
      <c r="H7" s="69" t="s">
        <v>58</v>
      </c>
      <c r="I7" s="3"/>
      <c r="J7" s="8" t="s">
        <v>70</v>
      </c>
    </row>
    <row r="8" spans="1:11" x14ac:dyDescent="0.25">
      <c r="C8" s="3"/>
      <c r="D8" s="10" t="s">
        <v>61</v>
      </c>
      <c r="E8" s="9"/>
      <c r="F8" s="10" t="s">
        <v>62</v>
      </c>
      <c r="G8" s="8"/>
      <c r="H8" s="10" t="s">
        <v>71</v>
      </c>
      <c r="I8" s="3"/>
      <c r="J8" s="10" t="s">
        <v>63</v>
      </c>
    </row>
    <row r="9" spans="1:11" x14ac:dyDescent="0.25">
      <c r="B9" s="11" t="s">
        <v>7</v>
      </c>
      <c r="D9" s="6"/>
      <c r="E9" s="5"/>
      <c r="F9" s="6"/>
      <c r="G9" s="6"/>
      <c r="H9" s="6"/>
      <c r="I9" s="3"/>
      <c r="J9" s="6"/>
    </row>
    <row r="10" spans="1:11" x14ac:dyDescent="0.25">
      <c r="A10" s="1" t="s">
        <v>6</v>
      </c>
      <c r="B10" s="11" t="s">
        <v>72</v>
      </c>
      <c r="D10" s="6"/>
      <c r="E10" s="5"/>
      <c r="F10" s="6"/>
      <c r="G10" s="6"/>
      <c r="H10" s="6"/>
      <c r="I10" s="3"/>
      <c r="J10" s="6"/>
      <c r="K10" s="100"/>
    </row>
    <row r="11" spans="1:11" x14ac:dyDescent="0.25">
      <c r="A11" s="1">
        <v>1</v>
      </c>
      <c r="B11" s="2">
        <v>5711</v>
      </c>
      <c r="C11" s="12" t="s">
        <v>102</v>
      </c>
      <c r="D11" s="13">
        <v>176396215.19999999</v>
      </c>
      <c r="E11" s="13"/>
      <c r="F11" s="13">
        <v>203761638</v>
      </c>
      <c r="G11" s="13"/>
      <c r="H11" s="13">
        <v>124293111</v>
      </c>
      <c r="I11" s="13"/>
      <c r="J11" s="13">
        <v>215767281</v>
      </c>
      <c r="K11" s="100"/>
    </row>
    <row r="12" spans="1:11" x14ac:dyDescent="0.25">
      <c r="A12" s="1">
        <v>2</v>
      </c>
      <c r="B12" s="2">
        <v>5712</v>
      </c>
      <c r="C12" s="12" t="s">
        <v>103</v>
      </c>
      <c r="D12" s="15">
        <v>35148.730000000003</v>
      </c>
      <c r="E12" s="13"/>
      <c r="F12" s="15">
        <v>500000</v>
      </c>
      <c r="G12" s="15"/>
      <c r="H12" s="15">
        <v>909867</v>
      </c>
      <c r="I12" s="13"/>
      <c r="J12" s="15">
        <v>500000</v>
      </c>
      <c r="K12" s="100"/>
    </row>
    <row r="13" spans="1:11" x14ac:dyDescent="0.25">
      <c r="A13" s="1">
        <v>3</v>
      </c>
      <c r="B13" s="2">
        <v>5719</v>
      </c>
      <c r="C13" s="12" t="s">
        <v>104</v>
      </c>
      <c r="D13" s="15">
        <v>584155.14</v>
      </c>
      <c r="E13" s="13"/>
      <c r="F13" s="15">
        <v>500000</v>
      </c>
      <c r="G13" s="15"/>
      <c r="H13" s="15">
        <v>478185</v>
      </c>
      <c r="I13" s="13"/>
      <c r="J13" s="15">
        <v>500000</v>
      </c>
      <c r="K13" s="100"/>
    </row>
    <row r="14" spans="1:11" x14ac:dyDescent="0.25">
      <c r="A14" s="1">
        <v>4</v>
      </c>
      <c r="B14" s="2">
        <v>5742</v>
      </c>
      <c r="C14" s="12" t="s">
        <v>105</v>
      </c>
      <c r="D14" s="15">
        <v>777845.26</v>
      </c>
      <c r="E14" s="13"/>
      <c r="F14" s="15">
        <v>3127600</v>
      </c>
      <c r="G14" s="15"/>
      <c r="H14" s="15">
        <v>510745</v>
      </c>
      <c r="I14" s="13"/>
      <c r="J14" s="15">
        <v>3675000</v>
      </c>
      <c r="K14" s="100"/>
    </row>
    <row r="15" spans="1:11" x14ac:dyDescent="0.25">
      <c r="A15" s="1">
        <v>5</v>
      </c>
      <c r="B15" s="2">
        <v>5749</v>
      </c>
      <c r="C15" s="12" t="s">
        <v>106</v>
      </c>
      <c r="D15" s="15">
        <v>0</v>
      </c>
      <c r="E15" s="13"/>
      <c r="F15" s="15">
        <v>0</v>
      </c>
      <c r="G15" s="15"/>
      <c r="H15" s="15"/>
      <c r="I15" s="13"/>
      <c r="J15" s="15">
        <v>0</v>
      </c>
      <c r="K15" s="100"/>
    </row>
    <row r="16" spans="1:11" x14ac:dyDescent="0.25">
      <c r="C16" s="12"/>
      <c r="D16" s="15"/>
      <c r="E16" s="13"/>
      <c r="F16" s="15"/>
      <c r="G16" s="15"/>
      <c r="H16" s="15"/>
      <c r="I16" s="13"/>
      <c r="J16" s="15"/>
      <c r="K16" s="100"/>
    </row>
    <row r="17" spans="1:14" x14ac:dyDescent="0.25">
      <c r="B17" s="11" t="s">
        <v>76</v>
      </c>
      <c r="C17" s="12"/>
      <c r="D17" s="15"/>
      <c r="E17" s="13"/>
      <c r="F17" s="15"/>
      <c r="G17" s="15"/>
      <c r="H17" s="15"/>
      <c r="I17" s="13"/>
      <c r="J17" s="15"/>
      <c r="K17" s="100"/>
    </row>
    <row r="18" spans="1:14" x14ac:dyDescent="0.25">
      <c r="A18" s="1">
        <v>6</v>
      </c>
      <c r="B18" s="2">
        <v>5829</v>
      </c>
      <c r="C18" s="12" t="s">
        <v>107</v>
      </c>
      <c r="D18" s="15">
        <v>1521599</v>
      </c>
      <c r="E18" s="13"/>
      <c r="F18" s="15">
        <v>1500000</v>
      </c>
      <c r="G18" s="15"/>
      <c r="H18" s="15">
        <v>2292127</v>
      </c>
      <c r="I18" s="13"/>
      <c r="J18" s="15">
        <v>5000000</v>
      </c>
      <c r="K18" s="100"/>
    </row>
    <row r="19" spans="1:14" x14ac:dyDescent="0.25">
      <c r="C19" s="12"/>
      <c r="D19" s="15"/>
      <c r="E19" s="13"/>
      <c r="F19" s="15"/>
      <c r="G19" s="15"/>
      <c r="H19" s="15"/>
      <c r="I19" s="13"/>
      <c r="J19" s="15"/>
      <c r="K19" s="100"/>
    </row>
    <row r="20" spans="1:14" x14ac:dyDescent="0.25">
      <c r="B20" s="11" t="s">
        <v>80</v>
      </c>
      <c r="C20" s="12"/>
      <c r="D20" s="15"/>
      <c r="E20" s="13"/>
      <c r="F20" s="15"/>
      <c r="G20" s="15"/>
      <c r="H20" s="15"/>
      <c r="I20" s="13"/>
      <c r="J20" s="15"/>
      <c r="K20" s="100"/>
    </row>
    <row r="21" spans="1:14" x14ac:dyDescent="0.25">
      <c r="A21" s="1">
        <v>7</v>
      </c>
      <c r="B21" s="2">
        <v>5949</v>
      </c>
      <c r="C21" s="12" t="s">
        <v>108</v>
      </c>
      <c r="D21" s="15">
        <v>0</v>
      </c>
      <c r="E21" s="13"/>
      <c r="F21" s="15">
        <v>0</v>
      </c>
      <c r="G21" s="15"/>
      <c r="H21" s="15">
        <v>490334</v>
      </c>
      <c r="I21" s="13"/>
      <c r="J21" s="15">
        <v>0</v>
      </c>
      <c r="K21" s="100"/>
    </row>
    <row r="22" spans="1:14" x14ac:dyDescent="0.25">
      <c r="C22" s="12"/>
      <c r="D22" s="15"/>
      <c r="E22" s="6"/>
      <c r="F22" s="15"/>
      <c r="G22" s="15"/>
      <c r="H22" s="15"/>
      <c r="I22" s="3"/>
      <c r="J22" s="15"/>
      <c r="K22" s="100"/>
    </row>
    <row r="23" spans="1:14" x14ac:dyDescent="0.25">
      <c r="A23" s="1">
        <v>8</v>
      </c>
      <c r="C23" s="18" t="s">
        <v>12</v>
      </c>
      <c r="D23" s="19">
        <f>SUM(D11:D22)</f>
        <v>179314963.32999995</v>
      </c>
      <c r="E23" s="5"/>
      <c r="F23" s="19">
        <f>SUM(F11:F22)</f>
        <v>209389238</v>
      </c>
      <c r="G23" s="5"/>
      <c r="H23" s="19">
        <f>SUM(H11:H22)</f>
        <v>128974369</v>
      </c>
      <c r="I23" s="3"/>
      <c r="J23" s="19">
        <f>SUM(J11:J22)</f>
        <v>225442281</v>
      </c>
      <c r="K23" s="100"/>
    </row>
    <row r="24" spans="1:14" x14ac:dyDescent="0.25">
      <c r="C24" s="3"/>
      <c r="D24" s="6"/>
      <c r="E24" s="5"/>
      <c r="F24" s="6"/>
      <c r="G24" s="6"/>
      <c r="H24" s="6"/>
      <c r="I24" s="3"/>
      <c r="J24" s="6"/>
      <c r="K24" s="100"/>
    </row>
    <row r="25" spans="1:14" x14ac:dyDescent="0.25">
      <c r="B25" s="11" t="s">
        <v>13</v>
      </c>
      <c r="D25" s="6"/>
      <c r="E25" s="5"/>
      <c r="F25" s="6"/>
      <c r="G25" s="6"/>
      <c r="H25" s="6"/>
      <c r="I25" s="3"/>
      <c r="J25" s="6"/>
      <c r="K25" s="100"/>
    </row>
    <row r="26" spans="1:14" x14ac:dyDescent="0.25">
      <c r="A26" s="1">
        <v>9</v>
      </c>
      <c r="B26" s="2">
        <v>6511</v>
      </c>
      <c r="C26" s="12" t="s">
        <v>109</v>
      </c>
      <c r="D26" s="15">
        <v>85637680</v>
      </c>
      <c r="E26" s="15"/>
      <c r="F26" s="15">
        <v>158340000</v>
      </c>
      <c r="G26" s="15"/>
      <c r="H26" s="15">
        <v>60063384</v>
      </c>
      <c r="I26" s="15"/>
      <c r="J26" s="15">
        <v>112000000</v>
      </c>
      <c r="K26" s="100"/>
    </row>
    <row r="27" spans="1:14" x14ac:dyDescent="0.25">
      <c r="A27" s="1">
        <v>10</v>
      </c>
      <c r="B27" s="2">
        <v>6521</v>
      </c>
      <c r="C27" s="12" t="s">
        <v>110</v>
      </c>
      <c r="D27" s="15">
        <v>67491335</v>
      </c>
      <c r="E27" s="15"/>
      <c r="F27" s="15">
        <v>49471467</v>
      </c>
      <c r="G27" s="15"/>
      <c r="H27" s="15">
        <f>22221481+34204609</f>
        <v>56426090</v>
      </c>
      <c r="I27" s="15"/>
      <c r="J27" s="15">
        <v>43942281</v>
      </c>
      <c r="K27" s="100"/>
    </row>
    <row r="28" spans="1:14" x14ac:dyDescent="0.25">
      <c r="A28" s="1">
        <v>11</v>
      </c>
      <c r="B28" s="2">
        <v>6599</v>
      </c>
      <c r="C28" s="12" t="s">
        <v>111</v>
      </c>
      <c r="D28" s="15">
        <v>39026635</v>
      </c>
      <c r="E28" s="15"/>
      <c r="F28" s="15">
        <v>200000</v>
      </c>
      <c r="G28" s="15"/>
      <c r="H28" s="15">
        <v>131014578</v>
      </c>
      <c r="I28" s="15"/>
      <c r="J28" s="15">
        <v>69500000</v>
      </c>
      <c r="K28" s="100"/>
    </row>
    <row r="29" spans="1:14" x14ac:dyDescent="0.25">
      <c r="A29" s="1">
        <v>12</v>
      </c>
      <c r="C29" s="11" t="s">
        <v>35</v>
      </c>
      <c r="D29" s="23">
        <f>SUM(D26:D28)</f>
        <v>192155650</v>
      </c>
      <c r="E29" s="24"/>
      <c r="F29" s="23">
        <f>SUM(F26:F28)</f>
        <v>208011467</v>
      </c>
      <c r="G29" s="24"/>
      <c r="H29" s="23">
        <f>SUM(H26:H28)</f>
        <v>247504052</v>
      </c>
      <c r="I29" s="15"/>
      <c r="J29" s="23">
        <f>SUM(J26:J28)</f>
        <v>225442281</v>
      </c>
      <c r="K29" s="100"/>
      <c r="N29" s="101"/>
    </row>
    <row r="30" spans="1:14" x14ac:dyDescent="0.25">
      <c r="C30" s="3"/>
      <c r="D30" s="6"/>
      <c r="E30" s="5"/>
      <c r="F30" s="6"/>
      <c r="G30" s="6"/>
      <c r="H30" s="6"/>
      <c r="I30" s="3"/>
      <c r="J30" s="6"/>
      <c r="K30" s="100"/>
    </row>
    <row r="31" spans="1:14" x14ac:dyDescent="0.25">
      <c r="C31" s="3"/>
      <c r="D31" s="6"/>
      <c r="E31" s="5"/>
      <c r="F31" s="6"/>
      <c r="G31" s="6"/>
      <c r="H31" s="6"/>
      <c r="I31" s="3"/>
      <c r="J31" s="6"/>
      <c r="K31" s="100"/>
    </row>
    <row r="32" spans="1:14" x14ac:dyDescent="0.25">
      <c r="C32" s="11" t="s">
        <v>64</v>
      </c>
      <c r="D32" s="6"/>
      <c r="E32" s="5"/>
      <c r="F32" s="6"/>
      <c r="G32" s="6"/>
      <c r="H32" s="6"/>
      <c r="I32" s="3"/>
      <c r="J32" s="6"/>
      <c r="K32" s="100"/>
    </row>
    <row r="33" spans="1:11" x14ac:dyDescent="0.25">
      <c r="A33" s="1">
        <v>13</v>
      </c>
      <c r="C33" s="11" t="s">
        <v>65</v>
      </c>
      <c r="D33" s="25">
        <f>+D23-D29</f>
        <v>-12840686.670000046</v>
      </c>
      <c r="E33" s="5"/>
      <c r="F33" s="25">
        <f>+F23-F29</f>
        <v>1377771</v>
      </c>
      <c r="G33" s="17"/>
      <c r="H33" s="25">
        <f>+H23-H29</f>
        <v>-118529683</v>
      </c>
      <c r="I33" s="3"/>
      <c r="J33" s="25">
        <f>+J23-J29</f>
        <v>0</v>
      </c>
      <c r="K33" s="100"/>
    </row>
    <row r="34" spans="1:11" x14ac:dyDescent="0.25">
      <c r="C34" s="11"/>
      <c r="D34" s="6"/>
      <c r="E34" s="5"/>
      <c r="F34" s="6"/>
      <c r="G34" s="6"/>
      <c r="H34" s="6"/>
      <c r="I34" s="3"/>
      <c r="J34" s="6"/>
      <c r="K34" s="100"/>
    </row>
    <row r="35" spans="1:11" x14ac:dyDescent="0.25">
      <c r="C35" s="11" t="s">
        <v>44</v>
      </c>
      <c r="D35" s="6"/>
      <c r="E35" s="5"/>
      <c r="F35" s="6"/>
      <c r="G35" s="6"/>
      <c r="H35" s="6"/>
      <c r="I35" s="3"/>
      <c r="J35" s="6"/>
      <c r="K35" s="100"/>
    </row>
    <row r="36" spans="1:11" x14ac:dyDescent="0.25">
      <c r="A36" s="1">
        <v>14</v>
      </c>
      <c r="C36" s="3" t="s">
        <v>39</v>
      </c>
      <c r="D36" s="17">
        <v>0</v>
      </c>
      <c r="E36" s="5"/>
      <c r="F36" s="29">
        <v>0</v>
      </c>
      <c r="G36" s="17"/>
      <c r="H36" s="17">
        <v>0</v>
      </c>
      <c r="I36" s="3"/>
      <c r="J36" s="29">
        <v>0</v>
      </c>
      <c r="K36" s="100"/>
    </row>
    <row r="37" spans="1:11" x14ac:dyDescent="0.25">
      <c r="A37" s="1">
        <v>15</v>
      </c>
      <c r="C37" s="3" t="s">
        <v>40</v>
      </c>
      <c r="D37" s="17">
        <v>0</v>
      </c>
      <c r="E37" s="17"/>
      <c r="F37" s="29">
        <v>0</v>
      </c>
      <c r="G37" s="17"/>
      <c r="H37" s="17">
        <v>0</v>
      </c>
      <c r="I37" s="3"/>
      <c r="J37" s="29">
        <v>0</v>
      </c>
      <c r="K37" s="100"/>
    </row>
    <row r="38" spans="1:11" x14ac:dyDescent="0.25">
      <c r="A38" s="1">
        <v>16</v>
      </c>
      <c r="C38" s="11" t="s">
        <v>41</v>
      </c>
      <c r="D38" s="26">
        <f>SUM(D36:D37)</f>
        <v>0</v>
      </c>
      <c r="E38" s="5"/>
      <c r="F38" s="26">
        <f>SUM(F36:F37)</f>
        <v>0</v>
      </c>
      <c r="G38" s="17"/>
      <c r="H38" s="26">
        <f>+H36-H37</f>
        <v>0</v>
      </c>
      <c r="I38" s="3"/>
      <c r="J38" s="30">
        <f>SUM(J36:J37)</f>
        <v>0</v>
      </c>
      <c r="K38" s="100"/>
    </row>
    <row r="39" spans="1:11" x14ac:dyDescent="0.25">
      <c r="C39" s="3"/>
      <c r="D39" s="6"/>
      <c r="E39" s="5"/>
      <c r="F39" s="6"/>
      <c r="G39" s="6"/>
      <c r="H39" s="6"/>
      <c r="I39" s="3"/>
      <c r="J39" s="6"/>
      <c r="K39" s="100"/>
    </row>
    <row r="40" spans="1:11" x14ac:dyDescent="0.25">
      <c r="C40" s="11" t="s">
        <v>96</v>
      </c>
      <c r="D40" s="6"/>
      <c r="E40" s="5"/>
      <c r="F40" s="6"/>
      <c r="G40" s="6"/>
      <c r="H40" s="6"/>
      <c r="I40" s="3"/>
      <c r="J40" s="6"/>
      <c r="K40" s="100"/>
    </row>
    <row r="41" spans="1:11" x14ac:dyDescent="0.25">
      <c r="C41" s="11" t="s">
        <v>97</v>
      </c>
      <c r="D41" s="6"/>
      <c r="E41" s="5"/>
      <c r="F41" s="6"/>
      <c r="G41" s="6"/>
      <c r="H41" s="6"/>
      <c r="I41" s="3"/>
      <c r="J41" s="6"/>
      <c r="K41" s="100"/>
    </row>
    <row r="42" spans="1:11" ht="15.75" thickBot="1" x14ac:dyDescent="0.3">
      <c r="A42" s="1">
        <v>17</v>
      </c>
      <c r="C42" s="11" t="s">
        <v>98</v>
      </c>
      <c r="D42" s="76">
        <f>+D33+D38</f>
        <v>-12840686.670000046</v>
      </c>
      <c r="E42" s="96"/>
      <c r="F42" s="76">
        <f>+F33+F38</f>
        <v>1377771</v>
      </c>
      <c r="G42" s="96"/>
      <c r="H42" s="96">
        <f>+H33+H38</f>
        <v>-118529683</v>
      </c>
      <c r="I42" s="97"/>
      <c r="J42" s="76">
        <f>+J33+J38</f>
        <v>0</v>
      </c>
    </row>
    <row r="43" spans="1:11" ht="15.75" thickTop="1" x14ac:dyDescent="0.25">
      <c r="C43" s="3"/>
      <c r="D43" s="17"/>
      <c r="E43" s="17"/>
      <c r="F43" s="17"/>
      <c r="G43" s="17"/>
      <c r="H43" s="17"/>
      <c r="I43" s="3"/>
      <c r="J43" s="17"/>
    </row>
    <row r="44" spans="1:11" hidden="1" x14ac:dyDescent="0.25">
      <c r="C44" s="12" t="s">
        <v>47</v>
      </c>
      <c r="D44" s="32">
        <v>29411804</v>
      </c>
      <c r="E44" s="28"/>
      <c r="F44" s="17">
        <f>+D45</f>
        <v>16571117.329999954</v>
      </c>
      <c r="G44" s="17"/>
      <c r="H44" s="17">
        <f>+D45</f>
        <v>16571117.329999954</v>
      </c>
      <c r="I44" s="3"/>
      <c r="J44" s="17">
        <f>+F45</f>
        <v>17948888.329999954</v>
      </c>
    </row>
    <row r="45" spans="1:11" ht="15.75" hidden="1" thickBot="1" x14ac:dyDescent="0.3">
      <c r="C45" s="11" t="s">
        <v>48</v>
      </c>
      <c r="D45" s="33">
        <f>SUM(D42:D44)</f>
        <v>16571117.329999954</v>
      </c>
      <c r="E45" s="34"/>
      <c r="F45" s="33">
        <f>SUM(F42:F44)</f>
        <v>17948888.329999954</v>
      </c>
      <c r="G45" s="34"/>
      <c r="H45" s="33">
        <f>SUM(H42:H44)</f>
        <v>-101958565.67000005</v>
      </c>
      <c r="I45" s="3"/>
      <c r="J45" s="33">
        <f>SUM(J42:J44)</f>
        <v>17948888.329999954</v>
      </c>
    </row>
    <row r="46" spans="1:11" hidden="1" x14ac:dyDescent="0.25">
      <c r="C46" s="3"/>
      <c r="D46" s="6"/>
      <c r="E46" s="5"/>
      <c r="F46" s="6"/>
      <c r="G46" s="6"/>
      <c r="H46" s="6"/>
      <c r="I46" s="3"/>
      <c r="J46" s="6"/>
    </row>
    <row r="47" spans="1:11" hidden="1" x14ac:dyDescent="0.25">
      <c r="J47" s="6"/>
    </row>
    <row r="48" spans="1:11" x14ac:dyDescent="0.25">
      <c r="J48" s="6"/>
    </row>
    <row r="49" spans="1:14" x14ac:dyDescent="0.25">
      <c r="J49" s="6"/>
    </row>
    <row r="50" spans="1:14" s="2" customFormat="1" x14ac:dyDescent="0.25">
      <c r="A50" s="1"/>
      <c r="J50" s="6"/>
      <c r="L50"/>
      <c r="M50"/>
      <c r="N50"/>
    </row>
    <row r="51" spans="1:14" s="2" customFormat="1" x14ac:dyDescent="0.25">
      <c r="A51" s="1"/>
      <c r="J51" s="6"/>
      <c r="L51"/>
      <c r="M51"/>
      <c r="N51"/>
    </row>
    <row r="52" spans="1:14" s="2" customFormat="1" x14ac:dyDescent="0.25">
      <c r="A52" s="1"/>
      <c r="J52" s="6"/>
      <c r="L52"/>
      <c r="M52"/>
      <c r="N52"/>
    </row>
  </sheetData>
  <mergeCells count="3">
    <mergeCell ref="C1:J1"/>
    <mergeCell ref="B2:J2"/>
    <mergeCell ref="C3:J3"/>
  </mergeCells>
  <pageMargins left="0.7" right="0.7" top="0.75" bottom="0.75" header="0.3" footer="0.3"/>
  <pageSetup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Comb Funds by Fn</vt:lpstr>
      <vt:lpstr>GF by Fn</vt:lpstr>
      <vt:lpstr>FS Fund 240</vt:lpstr>
      <vt:lpstr>DS Fund 599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Livingston, Samantha</dc:creator>
  <cp:lastModifiedBy>Livingston, Samantha</cp:lastModifiedBy>
  <cp:lastPrinted>2023-08-11T19:36:16Z</cp:lastPrinted>
  <dcterms:created xsi:type="dcterms:W3CDTF">2023-08-11T16:28:06Z</dcterms:created>
  <dcterms:modified xsi:type="dcterms:W3CDTF">2023-08-17T15:21:22Z</dcterms:modified>
</cp:coreProperties>
</file>